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021\2021 ID Sch 66 PCA Annual Filing\For Filing\Non-Confidential Supporting Documentation\"/>
    </mc:Choice>
  </mc:AlternateContent>
  <xr:revisionPtr revIDLastSave="0" documentId="13_ncr:1_{7682CFF7-28C8-4F43-8439-84897545D2DC}" xr6:coauthVersionLast="45" xr6:coauthVersionMax="45" xr10:uidLastSave="{00000000-0000-0000-0000-000000000000}"/>
  <bookViews>
    <workbookView xWindow="-108" yWindow="-108" windowWidth="23256" windowHeight="12576" xr2:uid="{4C4D6E8C-6C83-41E9-850E-DBDE2D7F6A8D}"/>
  </bookViews>
  <sheets>
    <sheet name="Summary" sheetId="2" r:id="rId1"/>
    <sheet name="Detail" sheetId="1" r:id="rId2"/>
    <sheet name="table for testimony" sheetId="3" r:id="rId3"/>
  </sheets>
  <definedNames>
    <definedName name="M">Detail!$B$1</definedName>
    <definedName name="_xlnm.Print_Area" localSheetId="0">Summary!$A$1:$R$40</definedName>
    <definedName name="YTD">Detail!$B$2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2" i="2" l="1"/>
  <c r="Q33" i="2"/>
  <c r="Q34" i="2"/>
  <c r="Q35" i="2"/>
  <c r="Q36" i="2"/>
  <c r="Q37" i="2"/>
  <c r="Q38" i="2"/>
  <c r="Q39" i="2"/>
  <c r="AJ91" i="1" l="1"/>
  <c r="O68" i="1"/>
  <c r="E26" i="2" l="1"/>
  <c r="B17" i="3"/>
  <c r="B19" i="3"/>
  <c r="B13" i="3"/>
  <c r="B11" i="3"/>
  <c r="B9" i="3"/>
  <c r="B7" i="3"/>
  <c r="B5" i="3"/>
  <c r="G38" i="2" l="1"/>
  <c r="G39" i="2"/>
  <c r="Q29" i="2"/>
  <c r="P29" i="2"/>
  <c r="O26" i="2"/>
  <c r="O10" i="2"/>
  <c r="N29" i="2"/>
  <c r="K29" i="2"/>
  <c r="M29" i="2" s="1"/>
  <c r="J29" i="2"/>
  <c r="I29" i="2"/>
  <c r="N9" i="2"/>
  <c r="L27" i="2"/>
  <c r="L26" i="2"/>
  <c r="L25" i="2"/>
  <c r="L24" i="2"/>
  <c r="L23" i="2"/>
  <c r="L22" i="2"/>
  <c r="L21" i="2"/>
  <c r="L20" i="2"/>
  <c r="L19" i="2"/>
  <c r="M19" i="2" s="1"/>
  <c r="L18" i="2"/>
  <c r="L17" i="2"/>
  <c r="L16" i="2"/>
  <c r="L15" i="2"/>
  <c r="L14" i="2"/>
  <c r="L13" i="2"/>
  <c r="L12" i="2"/>
  <c r="L11" i="2"/>
  <c r="L10" i="2"/>
  <c r="I26" i="2"/>
  <c r="J26" i="2"/>
  <c r="I27" i="2"/>
  <c r="J27" i="2"/>
  <c r="D26" i="2"/>
  <c r="F26" i="2" s="1"/>
  <c r="C26" i="2"/>
  <c r="I22" i="2"/>
  <c r="J22" i="2"/>
  <c r="I23" i="2"/>
  <c r="J23" i="2"/>
  <c r="I24" i="2"/>
  <c r="J24" i="2"/>
  <c r="I25" i="2"/>
  <c r="J25" i="2"/>
  <c r="I11" i="2"/>
  <c r="J11" i="2"/>
  <c r="I12" i="2"/>
  <c r="J12" i="2"/>
  <c r="I13" i="2"/>
  <c r="J13" i="2"/>
  <c r="I14" i="2"/>
  <c r="J14" i="2"/>
  <c r="I15" i="2"/>
  <c r="I16" i="2"/>
  <c r="J16" i="2"/>
  <c r="I17" i="2"/>
  <c r="J17" i="2"/>
  <c r="I18" i="2"/>
  <c r="J18" i="2"/>
  <c r="I19" i="2"/>
  <c r="J19" i="2"/>
  <c r="I20" i="2"/>
  <c r="J20" i="2"/>
  <c r="I21" i="2"/>
  <c r="J21" i="2"/>
  <c r="I10" i="2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10" i="2"/>
  <c r="C11" i="2"/>
  <c r="E11" i="2" s="1"/>
  <c r="C12" i="2"/>
  <c r="E12" i="2" s="1"/>
  <c r="G12" i="2" s="1"/>
  <c r="C13" i="2"/>
  <c r="E13" i="2" s="1"/>
  <c r="G13" i="2" s="1"/>
  <c r="C14" i="2"/>
  <c r="E14" i="2" s="1"/>
  <c r="G14" i="2" s="1"/>
  <c r="C15" i="2"/>
  <c r="E15" i="2" s="1"/>
  <c r="C16" i="2"/>
  <c r="E16" i="2" s="1"/>
  <c r="G16" i="2" s="1"/>
  <c r="C17" i="2"/>
  <c r="E17" i="2" s="1"/>
  <c r="G17" i="2" s="1"/>
  <c r="C18" i="2"/>
  <c r="E18" i="2" s="1"/>
  <c r="G18" i="2" s="1"/>
  <c r="C19" i="2"/>
  <c r="E19" i="2" s="1"/>
  <c r="C20" i="2"/>
  <c r="E20" i="2" s="1"/>
  <c r="G20" i="2" s="1"/>
  <c r="C21" i="2"/>
  <c r="E21" i="2" s="1"/>
  <c r="C10" i="2"/>
  <c r="E10" i="2" s="1"/>
  <c r="BA54" i="1"/>
  <c r="AZ54" i="1"/>
  <c r="AY54" i="1"/>
  <c r="AX54" i="1"/>
  <c r="AW54" i="1"/>
  <c r="AV54" i="1"/>
  <c r="BD54" i="1" s="1"/>
  <c r="AU54" i="1"/>
  <c r="AT54" i="1"/>
  <c r="AS54" i="1"/>
  <c r="AR54" i="1"/>
  <c r="AQ54" i="1"/>
  <c r="AP54" i="1"/>
  <c r="BC54" i="1" s="1"/>
  <c r="BA33" i="1"/>
  <c r="AZ33" i="1"/>
  <c r="AY33" i="1"/>
  <c r="AX33" i="1"/>
  <c r="AW33" i="1"/>
  <c r="AV33" i="1"/>
  <c r="BD33" i="1" s="1"/>
  <c r="AU33" i="1"/>
  <c r="AT33" i="1"/>
  <c r="AS33" i="1"/>
  <c r="AR33" i="1"/>
  <c r="AQ33" i="1"/>
  <c r="AP33" i="1"/>
  <c r="BC33" i="1" s="1"/>
  <c r="AI54" i="1"/>
  <c r="AH54" i="1"/>
  <c r="AG54" i="1"/>
  <c r="AF54" i="1"/>
  <c r="AE54" i="1"/>
  <c r="AD54" i="1"/>
  <c r="AL54" i="1" s="1"/>
  <c r="AC54" i="1"/>
  <c r="AB54" i="1"/>
  <c r="AA54" i="1"/>
  <c r="Z54" i="1"/>
  <c r="Y54" i="1"/>
  <c r="X54" i="1"/>
  <c r="AK54" i="1" s="1"/>
  <c r="AI33" i="1"/>
  <c r="AH33" i="1"/>
  <c r="AG33" i="1"/>
  <c r="AF33" i="1"/>
  <c r="AE33" i="1"/>
  <c r="AD33" i="1"/>
  <c r="AC33" i="1"/>
  <c r="AB33" i="1"/>
  <c r="AA33" i="1"/>
  <c r="Z33" i="1"/>
  <c r="Y33" i="1"/>
  <c r="X33" i="1"/>
  <c r="BD99" i="1"/>
  <c r="BC99" i="1"/>
  <c r="BB99" i="1"/>
  <c r="BD97" i="1"/>
  <c r="BC97" i="1"/>
  <c r="BB97" i="1"/>
  <c r="BD96" i="1"/>
  <c r="BC96" i="1"/>
  <c r="BB96" i="1"/>
  <c r="BD95" i="1"/>
  <c r="BC95" i="1"/>
  <c r="BB95" i="1"/>
  <c r="BD94" i="1"/>
  <c r="BC94" i="1"/>
  <c r="BB94" i="1"/>
  <c r="BD93" i="1"/>
  <c r="BC93" i="1"/>
  <c r="BB93" i="1"/>
  <c r="BD92" i="1"/>
  <c r="BC92" i="1"/>
  <c r="BB92" i="1"/>
  <c r="BD91" i="1"/>
  <c r="BC91" i="1"/>
  <c r="BB91" i="1"/>
  <c r="BD90" i="1"/>
  <c r="BC90" i="1"/>
  <c r="BB90" i="1"/>
  <c r="BD89" i="1"/>
  <c r="BC89" i="1"/>
  <c r="BB89" i="1"/>
  <c r="BD88" i="1"/>
  <c r="BC88" i="1"/>
  <c r="BB88" i="1"/>
  <c r="BD87" i="1"/>
  <c r="BC87" i="1"/>
  <c r="BB87" i="1"/>
  <c r="BD86" i="1"/>
  <c r="BC86" i="1"/>
  <c r="BB86" i="1"/>
  <c r="BD85" i="1"/>
  <c r="BC85" i="1"/>
  <c r="BB85" i="1"/>
  <c r="BD84" i="1"/>
  <c r="BC84" i="1"/>
  <c r="BB84" i="1"/>
  <c r="BD83" i="1"/>
  <c r="BC83" i="1"/>
  <c r="BB83" i="1"/>
  <c r="BD82" i="1"/>
  <c r="BC82" i="1"/>
  <c r="BB82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I99" i="1"/>
  <c r="AH99" i="1"/>
  <c r="AG99" i="1"/>
  <c r="AF99" i="1"/>
  <c r="AE99" i="1"/>
  <c r="AD99" i="1"/>
  <c r="AC99" i="1"/>
  <c r="AB99" i="1"/>
  <c r="AA99" i="1"/>
  <c r="Z99" i="1"/>
  <c r="Y99" i="1"/>
  <c r="X99" i="1"/>
  <c r="AI97" i="1"/>
  <c r="AH97" i="1"/>
  <c r="AG97" i="1"/>
  <c r="AF97" i="1"/>
  <c r="AE97" i="1"/>
  <c r="AD97" i="1"/>
  <c r="AC97" i="1"/>
  <c r="AB97" i="1"/>
  <c r="AA97" i="1"/>
  <c r="Z97" i="1"/>
  <c r="Y97" i="1"/>
  <c r="X97" i="1"/>
  <c r="AI96" i="1"/>
  <c r="AH96" i="1"/>
  <c r="AG96" i="1"/>
  <c r="AF96" i="1"/>
  <c r="AE96" i="1"/>
  <c r="AD96" i="1"/>
  <c r="AC96" i="1"/>
  <c r="AB96" i="1"/>
  <c r="AA96" i="1"/>
  <c r="Z96" i="1"/>
  <c r="Y96" i="1"/>
  <c r="X96" i="1"/>
  <c r="AI95" i="1"/>
  <c r="AH95" i="1"/>
  <c r="AG95" i="1"/>
  <c r="AF95" i="1"/>
  <c r="AE95" i="1"/>
  <c r="AD95" i="1"/>
  <c r="AC95" i="1"/>
  <c r="AB95" i="1"/>
  <c r="AA95" i="1"/>
  <c r="Z95" i="1"/>
  <c r="Y95" i="1"/>
  <c r="X95" i="1"/>
  <c r="AI94" i="1"/>
  <c r="AH94" i="1"/>
  <c r="AG94" i="1"/>
  <c r="AF94" i="1"/>
  <c r="AE94" i="1"/>
  <c r="AD94" i="1"/>
  <c r="AC94" i="1"/>
  <c r="AB94" i="1"/>
  <c r="AA94" i="1"/>
  <c r="Z94" i="1"/>
  <c r="Y94" i="1"/>
  <c r="X94" i="1"/>
  <c r="AI93" i="1"/>
  <c r="AH93" i="1"/>
  <c r="AG93" i="1"/>
  <c r="AF93" i="1"/>
  <c r="AE93" i="1"/>
  <c r="AD93" i="1"/>
  <c r="AC93" i="1"/>
  <c r="AB93" i="1"/>
  <c r="AA93" i="1"/>
  <c r="Z93" i="1"/>
  <c r="Y93" i="1"/>
  <c r="X93" i="1"/>
  <c r="AI92" i="1"/>
  <c r="AH92" i="1"/>
  <c r="AG92" i="1"/>
  <c r="AF92" i="1"/>
  <c r="AE92" i="1"/>
  <c r="AD92" i="1"/>
  <c r="AC92" i="1"/>
  <c r="AB92" i="1"/>
  <c r="AA92" i="1"/>
  <c r="Z92" i="1"/>
  <c r="Y92" i="1"/>
  <c r="X92" i="1"/>
  <c r="AI91" i="1"/>
  <c r="AH91" i="1"/>
  <c r="AG91" i="1"/>
  <c r="AF91" i="1"/>
  <c r="AE91" i="1"/>
  <c r="AD91" i="1"/>
  <c r="AC91" i="1"/>
  <c r="AB91" i="1"/>
  <c r="AA91" i="1"/>
  <c r="Z91" i="1"/>
  <c r="Y91" i="1"/>
  <c r="X91" i="1"/>
  <c r="AI90" i="1"/>
  <c r="AH90" i="1"/>
  <c r="AG90" i="1"/>
  <c r="AF90" i="1"/>
  <c r="AE90" i="1"/>
  <c r="AD90" i="1"/>
  <c r="AC90" i="1"/>
  <c r="AB90" i="1"/>
  <c r="AA90" i="1"/>
  <c r="Z90" i="1"/>
  <c r="Y90" i="1"/>
  <c r="X90" i="1"/>
  <c r="AI89" i="1"/>
  <c r="AH89" i="1"/>
  <c r="AG89" i="1"/>
  <c r="AF89" i="1"/>
  <c r="AE89" i="1"/>
  <c r="AD89" i="1"/>
  <c r="AC89" i="1"/>
  <c r="AB89" i="1"/>
  <c r="AA89" i="1"/>
  <c r="Z89" i="1"/>
  <c r="Y89" i="1"/>
  <c r="X89" i="1"/>
  <c r="AI88" i="1"/>
  <c r="AH88" i="1"/>
  <c r="AG88" i="1"/>
  <c r="AF88" i="1"/>
  <c r="AE88" i="1"/>
  <c r="AD88" i="1"/>
  <c r="AC88" i="1"/>
  <c r="AB88" i="1"/>
  <c r="AA88" i="1"/>
  <c r="Z88" i="1"/>
  <c r="Y88" i="1"/>
  <c r="X88" i="1"/>
  <c r="AI87" i="1"/>
  <c r="AH87" i="1"/>
  <c r="AG87" i="1"/>
  <c r="AF87" i="1"/>
  <c r="AE87" i="1"/>
  <c r="AD87" i="1"/>
  <c r="AC87" i="1"/>
  <c r="AB87" i="1"/>
  <c r="AA87" i="1"/>
  <c r="Z87" i="1"/>
  <c r="Y87" i="1"/>
  <c r="X87" i="1"/>
  <c r="AI86" i="1"/>
  <c r="AH86" i="1"/>
  <c r="AG86" i="1"/>
  <c r="AF86" i="1"/>
  <c r="AE86" i="1"/>
  <c r="AD86" i="1"/>
  <c r="AC86" i="1"/>
  <c r="AB86" i="1"/>
  <c r="AA86" i="1"/>
  <c r="Z86" i="1"/>
  <c r="Y86" i="1"/>
  <c r="X86" i="1"/>
  <c r="AI85" i="1"/>
  <c r="AH85" i="1"/>
  <c r="AG85" i="1"/>
  <c r="AF85" i="1"/>
  <c r="AE85" i="1"/>
  <c r="AD85" i="1"/>
  <c r="AC85" i="1"/>
  <c r="AB85" i="1"/>
  <c r="AA85" i="1"/>
  <c r="Z85" i="1"/>
  <c r="Y85" i="1"/>
  <c r="X85" i="1"/>
  <c r="AI84" i="1"/>
  <c r="AH84" i="1"/>
  <c r="AG84" i="1"/>
  <c r="AF84" i="1"/>
  <c r="AE84" i="1"/>
  <c r="AD84" i="1"/>
  <c r="AC84" i="1"/>
  <c r="AB84" i="1"/>
  <c r="AA84" i="1"/>
  <c r="Z84" i="1"/>
  <c r="Y84" i="1"/>
  <c r="X84" i="1"/>
  <c r="AI83" i="1"/>
  <c r="AH83" i="1"/>
  <c r="AG83" i="1"/>
  <c r="AF83" i="1"/>
  <c r="AE83" i="1"/>
  <c r="AD83" i="1"/>
  <c r="AC83" i="1"/>
  <c r="AB83" i="1"/>
  <c r="AA83" i="1"/>
  <c r="Z83" i="1"/>
  <c r="Y83" i="1"/>
  <c r="X83" i="1"/>
  <c r="AI82" i="1"/>
  <c r="AH82" i="1"/>
  <c r="AG82" i="1"/>
  <c r="AF82" i="1"/>
  <c r="AE82" i="1"/>
  <c r="AD82" i="1"/>
  <c r="AC82" i="1"/>
  <c r="AB82" i="1"/>
  <c r="AA82" i="1"/>
  <c r="Z82" i="1"/>
  <c r="Y82" i="1"/>
  <c r="X82" i="1"/>
  <c r="S14" i="2" l="1"/>
  <c r="S10" i="2"/>
  <c r="S20" i="2"/>
  <c r="S18" i="2"/>
  <c r="S16" i="2"/>
  <c r="T11" i="2"/>
  <c r="G36" i="2"/>
  <c r="G34" i="2"/>
  <c r="T21" i="2"/>
  <c r="T19" i="2"/>
  <c r="T17" i="2"/>
  <c r="S15" i="2"/>
  <c r="K13" i="2"/>
  <c r="M13" i="2" s="1"/>
  <c r="N13" i="2" s="1"/>
  <c r="P13" i="2" s="1"/>
  <c r="Q13" i="2" s="1"/>
  <c r="K11" i="2"/>
  <c r="M11" i="2" s="1"/>
  <c r="N11" i="2" s="1"/>
  <c r="P11" i="2" s="1"/>
  <c r="Q11" i="2" s="1"/>
  <c r="K24" i="2"/>
  <c r="M24" i="2" s="1"/>
  <c r="N24" i="2" s="1"/>
  <c r="P24" i="2" s="1"/>
  <c r="Q24" i="2" s="1"/>
  <c r="K22" i="2"/>
  <c r="S21" i="2"/>
  <c r="S19" i="2"/>
  <c r="S17" i="2"/>
  <c r="T14" i="2"/>
  <c r="T12" i="2"/>
  <c r="T20" i="2"/>
  <c r="T18" i="2"/>
  <c r="T16" i="2"/>
  <c r="S12" i="2"/>
  <c r="K26" i="2"/>
  <c r="M26" i="2" s="1"/>
  <c r="N26" i="2" s="1"/>
  <c r="P26" i="2" s="1"/>
  <c r="Q26" i="2" s="1"/>
  <c r="R33" i="2" s="1"/>
  <c r="T13" i="2"/>
  <c r="S13" i="2"/>
  <c r="S11" i="2"/>
  <c r="K21" i="2"/>
  <c r="M21" i="2" s="1"/>
  <c r="N21" i="2" s="1"/>
  <c r="P21" i="2" s="1"/>
  <c r="Q21" i="2" s="1"/>
  <c r="K19" i="2"/>
  <c r="N19" i="2" s="1"/>
  <c r="P19" i="2" s="1"/>
  <c r="Q19" i="2" s="1"/>
  <c r="K17" i="2"/>
  <c r="M17" i="2" s="1"/>
  <c r="N17" i="2" s="1"/>
  <c r="P17" i="2" s="1"/>
  <c r="Q17" i="2" s="1"/>
  <c r="K27" i="2"/>
  <c r="M27" i="2" s="1"/>
  <c r="N27" i="2" s="1"/>
  <c r="P27" i="2" s="1"/>
  <c r="Q27" i="2" s="1"/>
  <c r="R38" i="2" s="1"/>
  <c r="K18" i="2"/>
  <c r="M18" i="2" s="1"/>
  <c r="N18" i="2" s="1"/>
  <c r="P18" i="2" s="1"/>
  <c r="Q18" i="2" s="1"/>
  <c r="O28" i="2"/>
  <c r="D28" i="2"/>
  <c r="L28" i="2"/>
  <c r="G26" i="2"/>
  <c r="G33" i="2" s="1"/>
  <c r="K14" i="2"/>
  <c r="M14" i="2" s="1"/>
  <c r="N14" i="2" s="1"/>
  <c r="P14" i="2" s="1"/>
  <c r="Q14" i="2" s="1"/>
  <c r="M22" i="2"/>
  <c r="N22" i="2" s="1"/>
  <c r="P22" i="2" s="1"/>
  <c r="Q22" i="2" s="1"/>
  <c r="K12" i="2"/>
  <c r="M12" i="2" s="1"/>
  <c r="N12" i="2" s="1"/>
  <c r="P12" i="2" s="1"/>
  <c r="Q12" i="2" s="1"/>
  <c r="K23" i="2"/>
  <c r="M23" i="2" s="1"/>
  <c r="N23" i="2" s="1"/>
  <c r="P23" i="2" s="1"/>
  <c r="Q23" i="2" s="1"/>
  <c r="C28" i="2"/>
  <c r="E28" i="2" s="1"/>
  <c r="K20" i="2"/>
  <c r="M20" i="2" s="1"/>
  <c r="N20" i="2" s="1"/>
  <c r="P20" i="2" s="1"/>
  <c r="Q20" i="2" s="1"/>
  <c r="K16" i="2"/>
  <c r="M16" i="2" s="1"/>
  <c r="N16" i="2" s="1"/>
  <c r="P16" i="2" s="1"/>
  <c r="Q16" i="2" s="1"/>
  <c r="K25" i="2"/>
  <c r="M25" i="2" s="1"/>
  <c r="N25" i="2" s="1"/>
  <c r="P25" i="2" s="1"/>
  <c r="Q25" i="2" s="1"/>
  <c r="R39" i="2" s="1"/>
  <c r="I28" i="2"/>
  <c r="G21" i="2"/>
  <c r="G19" i="2"/>
  <c r="G15" i="2"/>
  <c r="G35" i="2" s="1"/>
  <c r="G11" i="2"/>
  <c r="F28" i="2"/>
  <c r="F10" i="2"/>
  <c r="G10" i="2" s="1"/>
  <c r="BB54" i="1"/>
  <c r="BB33" i="1"/>
  <c r="AJ54" i="1"/>
  <c r="BB46" i="1"/>
  <c r="BB42" i="1"/>
  <c r="BB38" i="1"/>
  <c r="BD15" i="1"/>
  <c r="BC15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BA75" i="1"/>
  <c r="BA98" i="1" s="1"/>
  <c r="AZ75" i="1"/>
  <c r="AZ98" i="1" s="1"/>
  <c r="AY75" i="1"/>
  <c r="AY98" i="1" s="1"/>
  <c r="AX75" i="1"/>
  <c r="AX98" i="1" s="1"/>
  <c r="AW75" i="1"/>
  <c r="AW98" i="1" s="1"/>
  <c r="AV75" i="1"/>
  <c r="AV98" i="1" s="1"/>
  <c r="AU75" i="1"/>
  <c r="AU98" i="1" s="1"/>
  <c r="AT75" i="1"/>
  <c r="AT98" i="1" s="1"/>
  <c r="AS75" i="1"/>
  <c r="AS98" i="1" s="1"/>
  <c r="AR75" i="1"/>
  <c r="AR98" i="1" s="1"/>
  <c r="AQ75" i="1"/>
  <c r="AQ98" i="1" s="1"/>
  <c r="AP75" i="1"/>
  <c r="AP98" i="1" s="1"/>
  <c r="BA74" i="1"/>
  <c r="AZ74" i="1"/>
  <c r="AY74" i="1"/>
  <c r="AX74" i="1"/>
  <c r="AW74" i="1"/>
  <c r="AV74" i="1"/>
  <c r="AU74" i="1"/>
  <c r="AT74" i="1"/>
  <c r="AS74" i="1"/>
  <c r="AR74" i="1"/>
  <c r="AQ74" i="1"/>
  <c r="AP74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BA67" i="1"/>
  <c r="AZ67" i="1"/>
  <c r="AY67" i="1"/>
  <c r="AX67" i="1"/>
  <c r="AW67" i="1"/>
  <c r="AV67" i="1"/>
  <c r="AU67" i="1"/>
  <c r="AT67" i="1"/>
  <c r="AS67" i="1"/>
  <c r="AR67" i="1"/>
  <c r="AQ67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BA63" i="1"/>
  <c r="AZ63" i="1"/>
  <c r="AY63" i="1"/>
  <c r="AX63" i="1"/>
  <c r="AW63" i="1"/>
  <c r="AV63" i="1"/>
  <c r="AU63" i="1"/>
  <c r="AT63" i="1"/>
  <c r="AS63" i="1"/>
  <c r="AR63" i="1"/>
  <c r="AQ63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BA59" i="1"/>
  <c r="AZ59" i="1"/>
  <c r="AY59" i="1"/>
  <c r="AX59" i="1"/>
  <c r="AW59" i="1"/>
  <c r="AV59" i="1"/>
  <c r="AU59" i="1"/>
  <c r="AT59" i="1"/>
  <c r="AS59" i="1"/>
  <c r="AR59" i="1"/>
  <c r="AQ59" i="1"/>
  <c r="BA56" i="1"/>
  <c r="AZ56" i="1"/>
  <c r="AY56" i="1"/>
  <c r="AX56" i="1"/>
  <c r="AW56" i="1"/>
  <c r="AV56" i="1"/>
  <c r="AU56" i="1"/>
  <c r="AT56" i="1"/>
  <c r="AS56" i="1"/>
  <c r="AR56" i="1"/>
  <c r="AQ56" i="1"/>
  <c r="BD55" i="1"/>
  <c r="BC55" i="1"/>
  <c r="BB55" i="1"/>
  <c r="BD53" i="1"/>
  <c r="BC53" i="1"/>
  <c r="BB53" i="1"/>
  <c r="BD52" i="1"/>
  <c r="BC52" i="1"/>
  <c r="BB52" i="1"/>
  <c r="BD51" i="1"/>
  <c r="BC51" i="1"/>
  <c r="BB51" i="1"/>
  <c r="BD50" i="1"/>
  <c r="BC50" i="1"/>
  <c r="BB50" i="1"/>
  <c r="BD49" i="1"/>
  <c r="BC49" i="1"/>
  <c r="BB49" i="1"/>
  <c r="BD48" i="1"/>
  <c r="BC48" i="1"/>
  <c r="BB48" i="1"/>
  <c r="BD47" i="1"/>
  <c r="BC47" i="1"/>
  <c r="BB47" i="1"/>
  <c r="BD46" i="1"/>
  <c r="BC46" i="1"/>
  <c r="BD45" i="1"/>
  <c r="BC45" i="1"/>
  <c r="BB45" i="1"/>
  <c r="BD44" i="1"/>
  <c r="BC44" i="1"/>
  <c r="BB44" i="1"/>
  <c r="BD43" i="1"/>
  <c r="BC43" i="1"/>
  <c r="BB43" i="1"/>
  <c r="BD42" i="1"/>
  <c r="BC42" i="1"/>
  <c r="BD41" i="1"/>
  <c r="BC41" i="1"/>
  <c r="BB41" i="1"/>
  <c r="BD40" i="1"/>
  <c r="BC40" i="1"/>
  <c r="BB40" i="1"/>
  <c r="BD39" i="1"/>
  <c r="BC39" i="1"/>
  <c r="BB39" i="1"/>
  <c r="BD38" i="1"/>
  <c r="BC38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BD34" i="1"/>
  <c r="BC34" i="1"/>
  <c r="BB34" i="1"/>
  <c r="BD32" i="1"/>
  <c r="BC32" i="1"/>
  <c r="BB32" i="1"/>
  <c r="BD31" i="1"/>
  <c r="BC31" i="1"/>
  <c r="BB31" i="1"/>
  <c r="BD30" i="1"/>
  <c r="BC30" i="1"/>
  <c r="BB30" i="1"/>
  <c r="BD29" i="1"/>
  <c r="BC29" i="1"/>
  <c r="BB29" i="1"/>
  <c r="BD28" i="1"/>
  <c r="BC28" i="1"/>
  <c r="BB28" i="1"/>
  <c r="BD27" i="1"/>
  <c r="BC27" i="1"/>
  <c r="BB27" i="1"/>
  <c r="BD26" i="1"/>
  <c r="BC26" i="1"/>
  <c r="BB26" i="1"/>
  <c r="BD25" i="1"/>
  <c r="BC25" i="1"/>
  <c r="BB25" i="1"/>
  <c r="BD24" i="1"/>
  <c r="BC24" i="1"/>
  <c r="BB24" i="1"/>
  <c r="BD23" i="1"/>
  <c r="BC23" i="1"/>
  <c r="BB23" i="1"/>
  <c r="BD22" i="1"/>
  <c r="BC22" i="1"/>
  <c r="BB22" i="1"/>
  <c r="BD21" i="1"/>
  <c r="BC21" i="1"/>
  <c r="BB21" i="1"/>
  <c r="BD20" i="1"/>
  <c r="BC20" i="1"/>
  <c r="BB20" i="1"/>
  <c r="BD19" i="1"/>
  <c r="BC19" i="1"/>
  <c r="BB19" i="1"/>
  <c r="BD18" i="1"/>
  <c r="BC18" i="1"/>
  <c r="BB18" i="1"/>
  <c r="BD17" i="1"/>
  <c r="BC17" i="1"/>
  <c r="BB17" i="1"/>
  <c r="AL55" i="1"/>
  <c r="AK55" i="1"/>
  <c r="AL53" i="1"/>
  <c r="AK53" i="1"/>
  <c r="AL52" i="1"/>
  <c r="AK52" i="1"/>
  <c r="AL51" i="1"/>
  <c r="AK51" i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1" i="1"/>
  <c r="AK41" i="1"/>
  <c r="AL40" i="1"/>
  <c r="AK40" i="1"/>
  <c r="AL39" i="1"/>
  <c r="AK39" i="1"/>
  <c r="AL38" i="1"/>
  <c r="AK38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L17" i="1"/>
  <c r="AK17" i="1"/>
  <c r="AF15" i="1"/>
  <c r="AX15" i="1" s="1"/>
  <c r="AB15" i="1"/>
  <c r="AT15" i="1" s="1"/>
  <c r="AI76" i="1"/>
  <c r="AH76" i="1"/>
  <c r="AG76" i="1"/>
  <c r="AF76" i="1"/>
  <c r="AE76" i="1"/>
  <c r="AD76" i="1"/>
  <c r="AC76" i="1"/>
  <c r="AB76" i="1"/>
  <c r="AA76" i="1"/>
  <c r="Z76" i="1"/>
  <c r="Y76" i="1"/>
  <c r="X76" i="1"/>
  <c r="AI75" i="1"/>
  <c r="AI98" i="1" s="1"/>
  <c r="AH75" i="1"/>
  <c r="AH98" i="1" s="1"/>
  <c r="AG75" i="1"/>
  <c r="AG98" i="1" s="1"/>
  <c r="AF75" i="1"/>
  <c r="AF98" i="1" s="1"/>
  <c r="AE75" i="1"/>
  <c r="AE98" i="1" s="1"/>
  <c r="AD75" i="1"/>
  <c r="AD98" i="1" s="1"/>
  <c r="AC75" i="1"/>
  <c r="AC98" i="1" s="1"/>
  <c r="AB75" i="1"/>
  <c r="AB98" i="1" s="1"/>
  <c r="AA75" i="1"/>
  <c r="AA98" i="1" s="1"/>
  <c r="Z75" i="1"/>
  <c r="Z98" i="1" s="1"/>
  <c r="Y75" i="1"/>
  <c r="Y98" i="1" s="1"/>
  <c r="X75" i="1"/>
  <c r="X98" i="1" s="1"/>
  <c r="AI74" i="1"/>
  <c r="AH74" i="1"/>
  <c r="AG74" i="1"/>
  <c r="AF74" i="1"/>
  <c r="AE74" i="1"/>
  <c r="AD74" i="1"/>
  <c r="AC74" i="1"/>
  <c r="AB74" i="1"/>
  <c r="AA74" i="1"/>
  <c r="Z74" i="1"/>
  <c r="Y74" i="1"/>
  <c r="X74" i="1"/>
  <c r="AI73" i="1"/>
  <c r="AH73" i="1"/>
  <c r="AG73" i="1"/>
  <c r="AF73" i="1"/>
  <c r="AE73" i="1"/>
  <c r="AD73" i="1"/>
  <c r="AC73" i="1"/>
  <c r="AB73" i="1"/>
  <c r="AA73" i="1"/>
  <c r="Z73" i="1"/>
  <c r="Y73" i="1"/>
  <c r="X73" i="1"/>
  <c r="AI72" i="1"/>
  <c r="AH72" i="1"/>
  <c r="AG72" i="1"/>
  <c r="AF72" i="1"/>
  <c r="AE72" i="1"/>
  <c r="AD72" i="1"/>
  <c r="AC72" i="1"/>
  <c r="AB72" i="1"/>
  <c r="AA72" i="1"/>
  <c r="Z72" i="1"/>
  <c r="Y72" i="1"/>
  <c r="X72" i="1"/>
  <c r="AI71" i="1"/>
  <c r="AH71" i="1"/>
  <c r="AG71" i="1"/>
  <c r="AF71" i="1"/>
  <c r="AE71" i="1"/>
  <c r="AD71" i="1"/>
  <c r="AC71" i="1"/>
  <c r="AB71" i="1"/>
  <c r="AA71" i="1"/>
  <c r="Z71" i="1"/>
  <c r="Y71" i="1"/>
  <c r="X71" i="1"/>
  <c r="AI70" i="1"/>
  <c r="AH70" i="1"/>
  <c r="AG70" i="1"/>
  <c r="AF70" i="1"/>
  <c r="AE70" i="1"/>
  <c r="AD70" i="1"/>
  <c r="AC70" i="1"/>
  <c r="AB70" i="1"/>
  <c r="AA70" i="1"/>
  <c r="Z70" i="1"/>
  <c r="Y70" i="1"/>
  <c r="X70" i="1"/>
  <c r="AI69" i="1"/>
  <c r="AH69" i="1"/>
  <c r="AG69" i="1"/>
  <c r="AF69" i="1"/>
  <c r="AE69" i="1"/>
  <c r="AD69" i="1"/>
  <c r="AC69" i="1"/>
  <c r="AB69" i="1"/>
  <c r="AA69" i="1"/>
  <c r="Z69" i="1"/>
  <c r="Y69" i="1"/>
  <c r="X69" i="1"/>
  <c r="AI68" i="1"/>
  <c r="AH68" i="1"/>
  <c r="AG68" i="1"/>
  <c r="AF68" i="1"/>
  <c r="AE68" i="1"/>
  <c r="AD68" i="1"/>
  <c r="AC68" i="1"/>
  <c r="AB68" i="1"/>
  <c r="AA68" i="1"/>
  <c r="Z68" i="1"/>
  <c r="Y68" i="1"/>
  <c r="X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AI66" i="1"/>
  <c r="AH66" i="1"/>
  <c r="AG66" i="1"/>
  <c r="AF66" i="1"/>
  <c r="AE66" i="1"/>
  <c r="AD66" i="1"/>
  <c r="AC66" i="1"/>
  <c r="AB66" i="1"/>
  <c r="AA66" i="1"/>
  <c r="Z66" i="1"/>
  <c r="Y66" i="1"/>
  <c r="X66" i="1"/>
  <c r="AI65" i="1"/>
  <c r="AH65" i="1"/>
  <c r="AG65" i="1"/>
  <c r="AF65" i="1"/>
  <c r="AE65" i="1"/>
  <c r="AD65" i="1"/>
  <c r="AC65" i="1"/>
  <c r="AB65" i="1"/>
  <c r="AA65" i="1"/>
  <c r="Z65" i="1"/>
  <c r="Y65" i="1"/>
  <c r="X65" i="1"/>
  <c r="AI64" i="1"/>
  <c r="AH64" i="1"/>
  <c r="AG64" i="1"/>
  <c r="AF64" i="1"/>
  <c r="AE64" i="1"/>
  <c r="AD64" i="1"/>
  <c r="AC64" i="1"/>
  <c r="AB64" i="1"/>
  <c r="AA64" i="1"/>
  <c r="Z64" i="1"/>
  <c r="Y64" i="1"/>
  <c r="X64" i="1"/>
  <c r="AI63" i="1"/>
  <c r="AH63" i="1"/>
  <c r="AG63" i="1"/>
  <c r="AF63" i="1"/>
  <c r="AE63" i="1"/>
  <c r="AD63" i="1"/>
  <c r="AC63" i="1"/>
  <c r="AB63" i="1"/>
  <c r="AA63" i="1"/>
  <c r="Z63" i="1"/>
  <c r="Y63" i="1"/>
  <c r="X63" i="1"/>
  <c r="AI62" i="1"/>
  <c r="AH62" i="1"/>
  <c r="AG62" i="1"/>
  <c r="AF62" i="1"/>
  <c r="AE62" i="1"/>
  <c r="AD62" i="1"/>
  <c r="AC62" i="1"/>
  <c r="AB62" i="1"/>
  <c r="AA62" i="1"/>
  <c r="Z62" i="1"/>
  <c r="Y62" i="1"/>
  <c r="X62" i="1"/>
  <c r="AI61" i="1"/>
  <c r="AH61" i="1"/>
  <c r="AG61" i="1"/>
  <c r="AF61" i="1"/>
  <c r="AE61" i="1"/>
  <c r="AD61" i="1"/>
  <c r="AC61" i="1"/>
  <c r="AB61" i="1"/>
  <c r="AA61" i="1"/>
  <c r="Z61" i="1"/>
  <c r="Y61" i="1"/>
  <c r="X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AI59" i="1"/>
  <c r="AI77" i="1" s="1"/>
  <c r="AH59" i="1"/>
  <c r="AG59" i="1"/>
  <c r="AF59" i="1"/>
  <c r="AF77" i="1" s="1"/>
  <c r="AE59" i="1"/>
  <c r="AE77" i="1" s="1"/>
  <c r="AD59" i="1"/>
  <c r="AC59" i="1"/>
  <c r="AB59" i="1"/>
  <c r="AB77" i="1" s="1"/>
  <c r="AA59" i="1"/>
  <c r="AA77" i="1" s="1"/>
  <c r="Z59" i="1"/>
  <c r="Y59" i="1"/>
  <c r="X59" i="1"/>
  <c r="X77" i="1" s="1"/>
  <c r="AI56" i="1"/>
  <c r="AH56" i="1"/>
  <c r="AG56" i="1"/>
  <c r="AF56" i="1"/>
  <c r="AE56" i="1"/>
  <c r="AD56" i="1"/>
  <c r="AC56" i="1"/>
  <c r="AB56" i="1"/>
  <c r="AA56" i="1"/>
  <c r="Z56" i="1"/>
  <c r="Y56" i="1"/>
  <c r="X56" i="1"/>
  <c r="AJ55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I35" i="1"/>
  <c r="AH35" i="1"/>
  <c r="AG35" i="1"/>
  <c r="AF35" i="1"/>
  <c r="AE35" i="1"/>
  <c r="AD35" i="1"/>
  <c r="AC35" i="1"/>
  <c r="AB35" i="1"/>
  <c r="AA35" i="1"/>
  <c r="Z35" i="1"/>
  <c r="Y35" i="1"/>
  <c r="X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O15" i="1"/>
  <c r="AJ15" i="1" s="1"/>
  <c r="BB15" i="1" s="1"/>
  <c r="N15" i="1"/>
  <c r="AI15" i="1" s="1"/>
  <c r="BA15" i="1" s="1"/>
  <c r="M15" i="1"/>
  <c r="AH15" i="1" s="1"/>
  <c r="AZ15" i="1" s="1"/>
  <c r="L15" i="1"/>
  <c r="AG15" i="1" s="1"/>
  <c r="AY15" i="1" s="1"/>
  <c r="K15" i="1"/>
  <c r="J15" i="1"/>
  <c r="AE15" i="1" s="1"/>
  <c r="AW15" i="1" s="1"/>
  <c r="I15" i="1"/>
  <c r="AD15" i="1" s="1"/>
  <c r="AV15" i="1" s="1"/>
  <c r="H15" i="1"/>
  <c r="AC15" i="1" s="1"/>
  <c r="AU15" i="1" s="1"/>
  <c r="G15" i="1"/>
  <c r="F15" i="1"/>
  <c r="AA15" i="1" s="1"/>
  <c r="AS15" i="1" s="1"/>
  <c r="E15" i="1"/>
  <c r="Z15" i="1" s="1"/>
  <c r="AR15" i="1" s="1"/>
  <c r="D15" i="1"/>
  <c r="Y15" i="1" s="1"/>
  <c r="AQ15" i="1" s="1"/>
  <c r="C15" i="1"/>
  <c r="X15" i="1" s="1"/>
  <c r="AP15" i="1" s="1"/>
  <c r="O81" i="1"/>
  <c r="O80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J15" i="2" s="1"/>
  <c r="O42" i="1"/>
  <c r="O41" i="1"/>
  <c r="O40" i="1"/>
  <c r="O39" i="1"/>
  <c r="O38" i="1"/>
  <c r="J10" i="2" s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7" i="1"/>
  <c r="D59" i="1"/>
  <c r="E59" i="1"/>
  <c r="F59" i="1"/>
  <c r="G59" i="1"/>
  <c r="H59" i="1"/>
  <c r="I59" i="1"/>
  <c r="J59" i="1"/>
  <c r="K59" i="1"/>
  <c r="L59" i="1"/>
  <c r="M59" i="1"/>
  <c r="N59" i="1"/>
  <c r="D60" i="1"/>
  <c r="E60" i="1"/>
  <c r="F60" i="1"/>
  <c r="G60" i="1"/>
  <c r="H60" i="1"/>
  <c r="I60" i="1"/>
  <c r="J60" i="1"/>
  <c r="K60" i="1"/>
  <c r="L60" i="1"/>
  <c r="M60" i="1"/>
  <c r="N60" i="1"/>
  <c r="D61" i="1"/>
  <c r="E61" i="1"/>
  <c r="F61" i="1"/>
  <c r="G61" i="1"/>
  <c r="H61" i="1"/>
  <c r="I61" i="1"/>
  <c r="J61" i="1"/>
  <c r="K61" i="1"/>
  <c r="L61" i="1"/>
  <c r="M61" i="1"/>
  <c r="N61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D66" i="1"/>
  <c r="E66" i="1"/>
  <c r="F66" i="1"/>
  <c r="G66" i="1"/>
  <c r="H66" i="1"/>
  <c r="I66" i="1"/>
  <c r="J66" i="1"/>
  <c r="K66" i="1"/>
  <c r="L66" i="1"/>
  <c r="M66" i="1"/>
  <c r="N66" i="1"/>
  <c r="D67" i="1"/>
  <c r="E67" i="1"/>
  <c r="F67" i="1"/>
  <c r="G67" i="1"/>
  <c r="H67" i="1"/>
  <c r="I67" i="1"/>
  <c r="J67" i="1"/>
  <c r="K67" i="1"/>
  <c r="L67" i="1"/>
  <c r="M67" i="1"/>
  <c r="N67" i="1"/>
  <c r="D68" i="1"/>
  <c r="E68" i="1"/>
  <c r="F68" i="1"/>
  <c r="G68" i="1"/>
  <c r="H68" i="1"/>
  <c r="I68" i="1"/>
  <c r="J68" i="1"/>
  <c r="K68" i="1"/>
  <c r="L68" i="1"/>
  <c r="M68" i="1"/>
  <c r="N68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D73" i="1"/>
  <c r="E73" i="1"/>
  <c r="F73" i="1"/>
  <c r="G73" i="1"/>
  <c r="H73" i="1"/>
  <c r="I73" i="1"/>
  <c r="J73" i="1"/>
  <c r="K73" i="1"/>
  <c r="L73" i="1"/>
  <c r="M73" i="1"/>
  <c r="N73" i="1"/>
  <c r="D74" i="1"/>
  <c r="E74" i="1"/>
  <c r="F74" i="1"/>
  <c r="G74" i="1"/>
  <c r="H74" i="1"/>
  <c r="I74" i="1"/>
  <c r="J74" i="1"/>
  <c r="K74" i="1"/>
  <c r="L74" i="1"/>
  <c r="M74" i="1"/>
  <c r="N74" i="1"/>
  <c r="D75" i="1"/>
  <c r="E75" i="1"/>
  <c r="F75" i="1"/>
  <c r="G75" i="1"/>
  <c r="H75" i="1"/>
  <c r="I75" i="1"/>
  <c r="J75" i="1"/>
  <c r="K75" i="1"/>
  <c r="L75" i="1"/>
  <c r="M75" i="1"/>
  <c r="N75" i="1"/>
  <c r="D76" i="1"/>
  <c r="E76" i="1"/>
  <c r="F76" i="1"/>
  <c r="G76" i="1"/>
  <c r="H76" i="1"/>
  <c r="I76" i="1"/>
  <c r="J76" i="1"/>
  <c r="K76" i="1"/>
  <c r="L76" i="1"/>
  <c r="M76" i="1"/>
  <c r="N76" i="1"/>
  <c r="D56" i="1"/>
  <c r="E56" i="1"/>
  <c r="F56" i="1"/>
  <c r="G56" i="1"/>
  <c r="H56" i="1"/>
  <c r="I56" i="1"/>
  <c r="J56" i="1"/>
  <c r="K56" i="1"/>
  <c r="L56" i="1"/>
  <c r="M56" i="1"/>
  <c r="N56" i="1"/>
  <c r="D35" i="1"/>
  <c r="E35" i="1"/>
  <c r="F35" i="1"/>
  <c r="G35" i="1"/>
  <c r="H35" i="1"/>
  <c r="I35" i="1"/>
  <c r="J35" i="1"/>
  <c r="K35" i="1"/>
  <c r="L35" i="1"/>
  <c r="M35" i="1"/>
  <c r="N35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59" i="1"/>
  <c r="C56" i="1"/>
  <c r="C35" i="1"/>
  <c r="K10" i="2" l="1"/>
  <c r="T10" i="2"/>
  <c r="K15" i="2"/>
  <c r="M15" i="2" s="1"/>
  <c r="N15" i="2" s="1"/>
  <c r="P15" i="2" s="1"/>
  <c r="Q15" i="2" s="1"/>
  <c r="R35" i="2" s="1"/>
  <c r="T15" i="2"/>
  <c r="R36" i="2"/>
  <c r="G32" i="2"/>
  <c r="G37" i="2"/>
  <c r="R34" i="2"/>
  <c r="M10" i="2"/>
  <c r="K28" i="2"/>
  <c r="J28" i="2"/>
  <c r="G28" i="2"/>
  <c r="AX100" i="1"/>
  <c r="BC98" i="1"/>
  <c r="BB98" i="1"/>
  <c r="AS100" i="1"/>
  <c r="AW100" i="1"/>
  <c r="BA100" i="1"/>
  <c r="BD98" i="1"/>
  <c r="AI100" i="1"/>
  <c r="AB100" i="1"/>
  <c r="AL86" i="1"/>
  <c r="AA100" i="1"/>
  <c r="AF100" i="1"/>
  <c r="AG100" i="1"/>
  <c r="AH100" i="1"/>
  <c r="AL84" i="1"/>
  <c r="AL87" i="1"/>
  <c r="AL89" i="1"/>
  <c r="AL90" i="1"/>
  <c r="AL93" i="1"/>
  <c r="AL96" i="1"/>
  <c r="AL99" i="1"/>
  <c r="AQ100" i="1"/>
  <c r="AY100" i="1"/>
  <c r="AR100" i="1"/>
  <c r="AZ100" i="1"/>
  <c r="AE100" i="1"/>
  <c r="AK98" i="1"/>
  <c r="Y77" i="1"/>
  <c r="Y100" i="1"/>
  <c r="AC77" i="1"/>
  <c r="AC100" i="1"/>
  <c r="Z100" i="1"/>
  <c r="AD100" i="1"/>
  <c r="AL83" i="1"/>
  <c r="AL85" i="1"/>
  <c r="AL88" i="1"/>
  <c r="AL91" i="1"/>
  <c r="AL92" i="1"/>
  <c r="AL94" i="1"/>
  <c r="AL95" i="1"/>
  <c r="AL97" i="1"/>
  <c r="AL98" i="1"/>
  <c r="AU100" i="1"/>
  <c r="AK99" i="1"/>
  <c r="AT100" i="1"/>
  <c r="AK83" i="1"/>
  <c r="AK84" i="1"/>
  <c r="AJ85" i="1"/>
  <c r="AJ97" i="1"/>
  <c r="BC62" i="1"/>
  <c r="BD69" i="1"/>
  <c r="BD70" i="1"/>
  <c r="BD72" i="1"/>
  <c r="BD73" i="1"/>
  <c r="BD74" i="1"/>
  <c r="BD75" i="1"/>
  <c r="BD76" i="1"/>
  <c r="AK61" i="1"/>
  <c r="AK63" i="1"/>
  <c r="AK86" i="1"/>
  <c r="AJ87" i="1"/>
  <c r="AK88" i="1"/>
  <c r="AJ89" i="1"/>
  <c r="AK67" i="1"/>
  <c r="AK90" i="1"/>
  <c r="AK91" i="1"/>
  <c r="AK92" i="1"/>
  <c r="AK93" i="1"/>
  <c r="AK94" i="1"/>
  <c r="AJ95" i="1"/>
  <c r="AK96" i="1"/>
  <c r="AL82" i="1"/>
  <c r="AJ83" i="1"/>
  <c r="AJ93" i="1"/>
  <c r="AJ99" i="1"/>
  <c r="AK85" i="1"/>
  <c r="AK87" i="1"/>
  <c r="AK89" i="1"/>
  <c r="AK95" i="1"/>
  <c r="AK97" i="1"/>
  <c r="AJ84" i="1"/>
  <c r="AJ88" i="1"/>
  <c r="AJ90" i="1"/>
  <c r="AJ92" i="1"/>
  <c r="AJ94" i="1"/>
  <c r="AJ96" i="1"/>
  <c r="AJ98" i="1"/>
  <c r="O66" i="1"/>
  <c r="O62" i="1"/>
  <c r="O74" i="1"/>
  <c r="O70" i="1"/>
  <c r="BD71" i="1"/>
  <c r="O73" i="1"/>
  <c r="O65" i="1"/>
  <c r="O71" i="1"/>
  <c r="O67" i="1"/>
  <c r="O63" i="1"/>
  <c r="O76" i="1"/>
  <c r="O72" i="1"/>
  <c r="O64" i="1"/>
  <c r="O60" i="1"/>
  <c r="BB71" i="1"/>
  <c r="BC72" i="1"/>
  <c r="BC73" i="1"/>
  <c r="BC74" i="1"/>
  <c r="BB75" i="1"/>
  <c r="BC76" i="1"/>
  <c r="M77" i="1"/>
  <c r="M79" i="1" s="1"/>
  <c r="M82" i="1" s="1"/>
  <c r="M83" i="1" s="1"/>
  <c r="O69" i="1"/>
  <c r="O61" i="1"/>
  <c r="O75" i="1"/>
  <c r="O59" i="1"/>
  <c r="BC71" i="1"/>
  <c r="BC75" i="1"/>
  <c r="BA77" i="1"/>
  <c r="BD68" i="1"/>
  <c r="BD67" i="1"/>
  <c r="AZ77" i="1"/>
  <c r="AL35" i="1"/>
  <c r="AY77" i="1"/>
  <c r="BD64" i="1"/>
  <c r="BD65" i="1"/>
  <c r="AG77" i="1"/>
  <c r="BD66" i="1"/>
  <c r="AX77" i="1"/>
  <c r="BB61" i="1"/>
  <c r="BD63" i="1"/>
  <c r="BD60" i="1"/>
  <c r="BD61" i="1"/>
  <c r="BD62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BD56" i="1"/>
  <c r="AL56" i="1"/>
  <c r="BD35" i="1"/>
  <c r="AW77" i="1"/>
  <c r="AV77" i="1"/>
  <c r="AU77" i="1"/>
  <c r="AK56" i="1"/>
  <c r="AK69" i="1"/>
  <c r="BC60" i="1"/>
  <c r="AT77" i="1"/>
  <c r="AK65" i="1"/>
  <c r="AS77" i="1"/>
  <c r="AR77" i="1"/>
  <c r="BB69" i="1"/>
  <c r="AK35" i="1"/>
  <c r="BC68" i="1"/>
  <c r="BC70" i="1"/>
  <c r="AQ77" i="1"/>
  <c r="BB35" i="1"/>
  <c r="BC64" i="1"/>
  <c r="BC65" i="1"/>
  <c r="BC66" i="1"/>
  <c r="AP56" i="1"/>
  <c r="BC56" i="1" s="1"/>
  <c r="AP59" i="1"/>
  <c r="AP63" i="1"/>
  <c r="AP67" i="1"/>
  <c r="AK60" i="1"/>
  <c r="AK62" i="1"/>
  <c r="AK64" i="1"/>
  <c r="AK66" i="1"/>
  <c r="AK68" i="1"/>
  <c r="AK70" i="1"/>
  <c r="BC35" i="1"/>
  <c r="D77" i="1"/>
  <c r="D79" i="1" s="1"/>
  <c r="D82" i="1" s="1"/>
  <c r="D83" i="1" s="1"/>
  <c r="F77" i="1"/>
  <c r="F79" i="1" s="1"/>
  <c r="F82" i="1" s="1"/>
  <c r="F83" i="1" s="1"/>
  <c r="AK59" i="1"/>
  <c r="BB62" i="1"/>
  <c r="BB66" i="1"/>
  <c r="BB70" i="1"/>
  <c r="BB74" i="1"/>
  <c r="BD59" i="1"/>
  <c r="BB65" i="1"/>
  <c r="BB73" i="1"/>
  <c r="BB60" i="1"/>
  <c r="BC61" i="1"/>
  <c r="BB64" i="1"/>
  <c r="BB68" i="1"/>
  <c r="BC69" i="1"/>
  <c r="BB72" i="1"/>
  <c r="BB76" i="1"/>
  <c r="AK71" i="1"/>
  <c r="AK72" i="1"/>
  <c r="AK73" i="1"/>
  <c r="AK74" i="1"/>
  <c r="AK75" i="1"/>
  <c r="AK76" i="1"/>
  <c r="AL71" i="1"/>
  <c r="AL72" i="1"/>
  <c r="AL73" i="1"/>
  <c r="AL74" i="1"/>
  <c r="AL75" i="1"/>
  <c r="AL76" i="1"/>
  <c r="AJ60" i="1"/>
  <c r="AJ61" i="1"/>
  <c r="AJ62" i="1"/>
  <c r="AJ63" i="1"/>
  <c r="AJ64" i="1"/>
  <c r="AJ65" i="1"/>
  <c r="AJ66" i="1"/>
  <c r="AJ67" i="1"/>
  <c r="AJ68" i="1"/>
  <c r="AJ69" i="1"/>
  <c r="AJ70" i="1"/>
  <c r="AJ56" i="1"/>
  <c r="AJ71" i="1"/>
  <c r="AJ72" i="1"/>
  <c r="AJ73" i="1"/>
  <c r="AJ74" i="1"/>
  <c r="AJ75" i="1"/>
  <c r="AJ76" i="1"/>
  <c r="AJ35" i="1"/>
  <c r="Z77" i="1"/>
  <c r="AD77" i="1"/>
  <c r="AH77" i="1"/>
  <c r="O35" i="1"/>
  <c r="AJ59" i="1"/>
  <c r="O56" i="1"/>
  <c r="N77" i="1"/>
  <c r="N79" i="1" s="1"/>
  <c r="N82" i="1" s="1"/>
  <c r="N83" i="1" s="1"/>
  <c r="L77" i="1"/>
  <c r="L79" i="1" s="1"/>
  <c r="L82" i="1" s="1"/>
  <c r="L83" i="1" s="1"/>
  <c r="K77" i="1"/>
  <c r="K79" i="1" s="1"/>
  <c r="K82" i="1" s="1"/>
  <c r="K83" i="1" s="1"/>
  <c r="J77" i="1"/>
  <c r="J79" i="1" s="1"/>
  <c r="J82" i="1" s="1"/>
  <c r="J83" i="1" s="1"/>
  <c r="I77" i="1"/>
  <c r="I79" i="1" s="1"/>
  <c r="I82" i="1" s="1"/>
  <c r="I83" i="1" s="1"/>
  <c r="H77" i="1"/>
  <c r="H79" i="1" s="1"/>
  <c r="H82" i="1" s="1"/>
  <c r="H83" i="1" s="1"/>
  <c r="G77" i="1"/>
  <c r="G79" i="1" s="1"/>
  <c r="G82" i="1" s="1"/>
  <c r="G83" i="1" s="1"/>
  <c r="E77" i="1"/>
  <c r="E79" i="1" s="1"/>
  <c r="E82" i="1" s="1"/>
  <c r="E83" i="1" s="1"/>
  <c r="C77" i="1"/>
  <c r="R37" i="2" l="1"/>
  <c r="B15" i="3"/>
  <c r="B21" i="3" s="1"/>
  <c r="G40" i="2"/>
  <c r="N10" i="2"/>
  <c r="M28" i="2"/>
  <c r="AJ82" i="1"/>
  <c r="AL100" i="1"/>
  <c r="AK77" i="1"/>
  <c r="AJ86" i="1"/>
  <c r="BB67" i="1"/>
  <c r="AV100" i="1"/>
  <c r="BD100" i="1" s="1"/>
  <c r="BB59" i="1"/>
  <c r="BB63" i="1"/>
  <c r="AK82" i="1"/>
  <c r="X100" i="1"/>
  <c r="AJ100" i="1" s="1"/>
  <c r="BD77" i="1"/>
  <c r="BB56" i="1"/>
  <c r="BC63" i="1"/>
  <c r="BC59" i="1"/>
  <c r="AP77" i="1"/>
  <c r="BB77" i="1" s="1"/>
  <c r="BC67" i="1"/>
  <c r="C79" i="1"/>
  <c r="O77" i="1"/>
  <c r="AL77" i="1"/>
  <c r="AJ77" i="1"/>
  <c r="N28" i="2" l="1"/>
  <c r="P10" i="2"/>
  <c r="AK100" i="1"/>
  <c r="AP100" i="1"/>
  <c r="BC77" i="1"/>
  <c r="C82" i="1"/>
  <c r="O79" i="1"/>
  <c r="Q10" i="2" l="1"/>
  <c r="P28" i="2"/>
  <c r="BC100" i="1"/>
  <c r="BB100" i="1"/>
  <c r="C83" i="1"/>
  <c r="O83" i="1" s="1"/>
  <c r="O82" i="1"/>
  <c r="Q28" i="2" l="1"/>
  <c r="R28" i="2" s="1"/>
  <c r="R32" i="2" l="1"/>
  <c r="Q40" i="2"/>
  <c r="R40" i="2" s="1"/>
  <c r="S4" i="1" l="1"/>
  <c r="T4" i="1"/>
  <c r="S8" i="1"/>
  <c r="T8" i="1"/>
  <c r="S9" i="1"/>
  <c r="T9" i="1"/>
  <c r="T3" i="1"/>
  <c r="S3" i="1"/>
  <c r="L5" i="1" l="1"/>
  <c r="L7" i="1" s="1"/>
  <c r="L10" i="1" s="1"/>
  <c r="L12" i="1" s="1"/>
  <c r="J5" i="1"/>
  <c r="J7" i="1" s="1"/>
  <c r="K5" i="1"/>
  <c r="K7" i="1" s="1"/>
  <c r="K10" i="1" s="1"/>
  <c r="K12" i="1" s="1"/>
  <c r="M5" i="1"/>
  <c r="M7" i="1" s="1"/>
  <c r="N5" i="1"/>
  <c r="N7" i="1" s="1"/>
  <c r="I5" i="1"/>
  <c r="D5" i="1"/>
  <c r="D7" i="1" s="1"/>
  <c r="E5" i="1"/>
  <c r="E7" i="1" s="1"/>
  <c r="E10" i="1" s="1"/>
  <c r="E12" i="1" s="1"/>
  <c r="H5" i="1"/>
  <c r="H7" i="1" s="1"/>
  <c r="H10" i="1" s="1"/>
  <c r="H12" i="1" s="1"/>
  <c r="I7" i="1" l="1"/>
  <c r="T7" i="1" s="1"/>
  <c r="T5" i="1"/>
  <c r="O3" i="1"/>
  <c r="Q3" i="1" s="1"/>
  <c r="O9" i="1"/>
  <c r="Q9" i="1" s="1"/>
  <c r="M10" i="1"/>
  <c r="M12" i="1" s="1"/>
  <c r="I10" i="1"/>
  <c r="G5" i="1"/>
  <c r="G7" i="1" s="1"/>
  <c r="G10" i="1" s="1"/>
  <c r="G12" i="1" s="1"/>
  <c r="O4" i="1"/>
  <c r="Q4" i="1" s="1"/>
  <c r="O8" i="1"/>
  <c r="Q8" i="1" s="1"/>
  <c r="D10" i="1"/>
  <c r="D12" i="1" s="1"/>
  <c r="F5" i="1"/>
  <c r="F7" i="1" s="1"/>
  <c r="N10" i="1"/>
  <c r="N12" i="1" s="1"/>
  <c r="J10" i="1"/>
  <c r="J12" i="1" s="1"/>
  <c r="C5" i="1"/>
  <c r="S5" i="1" l="1"/>
  <c r="I12" i="1"/>
  <c r="T12" i="1" s="1"/>
  <c r="T10" i="1"/>
  <c r="F10" i="1"/>
  <c r="F12" i="1" s="1"/>
  <c r="O5" i="1"/>
  <c r="C7" i="1"/>
  <c r="C10" i="1" l="1"/>
  <c r="S7" i="1"/>
  <c r="O7" i="1"/>
  <c r="Q7" i="1" s="1"/>
  <c r="C12" i="1" l="1"/>
  <c r="S12" i="1" s="1"/>
  <c r="S10" i="1"/>
  <c r="O10" i="1"/>
  <c r="Q10" i="1" s="1"/>
  <c r="O12" i="1" l="1"/>
  <c r="Q12" i="1" s="1"/>
</calcChain>
</file>

<file path=xl/sharedStrings.xml><?xml version="1.0" encoding="utf-8"?>
<sst xmlns="http://schemas.openxmlformats.org/spreadsheetml/2006/main" count="375" uniqueCount="116">
  <si>
    <t>Actuals</t>
  </si>
  <si>
    <t>Authorized</t>
  </si>
  <si>
    <t>Diff</t>
  </si>
  <si>
    <t>Total</t>
  </si>
  <si>
    <t>ID share</t>
  </si>
  <si>
    <t>ID Diff</t>
  </si>
  <si>
    <t>Clearwater</t>
  </si>
  <si>
    <t>100% ID</t>
  </si>
  <si>
    <t>90% ID</t>
  </si>
  <si>
    <t>Load Adj</t>
  </si>
  <si>
    <t>1st 6</t>
  </si>
  <si>
    <t>Last 6</t>
  </si>
  <si>
    <t>Purchases</t>
  </si>
  <si>
    <t>Sales</t>
  </si>
  <si>
    <t>Mid-C hydro</t>
  </si>
  <si>
    <t>Clark Fork hydro</t>
  </si>
  <si>
    <t>Spokane hydro</t>
  </si>
  <si>
    <t>Palouse Wind</t>
  </si>
  <si>
    <t>Rattlesnake Wind</t>
  </si>
  <si>
    <t>Kettle Falls</t>
  </si>
  <si>
    <t>Colstrip</t>
  </si>
  <si>
    <t>CS2</t>
  </si>
  <si>
    <t>Lancaster</t>
  </si>
  <si>
    <t>Other CT</t>
  </si>
  <si>
    <t>Gas pipeline</t>
  </si>
  <si>
    <t>Lancaster PPA</t>
  </si>
  <si>
    <t>Transm wheeling</t>
  </si>
  <si>
    <t>Other production</t>
  </si>
  <si>
    <t>Native Load</t>
  </si>
  <si>
    <t>Actual</t>
  </si>
  <si>
    <t>Transm Revenue</t>
  </si>
  <si>
    <t>ID %</t>
  </si>
  <si>
    <t>Load chg adj</t>
  </si>
  <si>
    <t>100% surch (rebate)</t>
  </si>
  <si>
    <t>90% surch (rebate)</t>
  </si>
  <si>
    <t>DOLLARS</t>
  </si>
  <si>
    <t>MWh Variance</t>
  </si>
  <si>
    <t>HL MWH</t>
  </si>
  <si>
    <t>LL MWH</t>
  </si>
  <si>
    <t>Generation Variance</t>
  </si>
  <si>
    <t>Avg Pre-Sched Prices</t>
  </si>
  <si>
    <t>Generation Variance $</t>
  </si>
  <si>
    <t>Cost Variance $</t>
  </si>
  <si>
    <t>Authoriz</t>
  </si>
  <si>
    <t>MWh</t>
  </si>
  <si>
    <t>MW</t>
  </si>
  <si>
    <t>Var</t>
  </si>
  <si>
    <t>$</t>
  </si>
  <si>
    <t>Cost Var</t>
  </si>
  <si>
    <t>Gen Var</t>
  </si>
  <si>
    <t>Tot Var</t>
  </si>
  <si>
    <t>Adjust</t>
  </si>
  <si>
    <t>Net Exp @</t>
  </si>
  <si>
    <t>100% $</t>
  </si>
  <si>
    <t>90% $</t>
  </si>
  <si>
    <t>Hydro</t>
  </si>
  <si>
    <t>Net Purch</t>
  </si>
  <si>
    <t>Load</t>
  </si>
  <si>
    <t>IDAHO PCA</t>
  </si>
  <si>
    <t>July 2020 to June 2021</t>
  </si>
  <si>
    <t>Actual vs. Authorized</t>
  </si>
  <si>
    <t>SUMMARY</t>
  </si>
  <si>
    <t>Wind</t>
  </si>
  <si>
    <t>Thermal</t>
  </si>
  <si>
    <t>Gas Plants</t>
  </si>
  <si>
    <t>Other</t>
  </si>
  <si>
    <t>Transm</t>
  </si>
  <si>
    <t>Var MW</t>
  </si>
  <si>
    <t>Var $</t>
  </si>
  <si>
    <t>($ in 000's)</t>
  </si>
  <si>
    <t>TOTAL</t>
  </si>
  <si>
    <t>$/MWh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</si>
  <si>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</si>
  <si>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</si>
  <si>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</si>
  <si>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</si>
  <si>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</si>
  <si>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</si>
  <si>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</si>
  <si>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</si>
  <si>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</si>
  <si>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</si>
  <si>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</si>
  <si>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</si>
  <si>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 - B</t>
  </si>
  <si>
    <t xml:space="preserve"> D - E</t>
  </si>
  <si>
    <t>F + G</t>
  </si>
  <si>
    <t>H * .3461</t>
  </si>
  <si>
    <t>I + J</t>
  </si>
  <si>
    <t>K * 0.90</t>
  </si>
  <si>
    <t>Col</t>
  </si>
  <si>
    <t>Actual minus Authorized net power supply expense which matches accounting record.</t>
  </si>
  <si>
    <t>Cost variance plus Generation Variance equals Total Variance used for variance explanations.</t>
  </si>
  <si>
    <t>The variance MWh's priced out at market for replacement power; nets to zero in total.</t>
  </si>
  <si>
    <t>Actual MW based on MWh booked by Resource Accounting.</t>
  </si>
  <si>
    <t>Authorized MW based on MWh from Aurora in rate case.</t>
  </si>
  <si>
    <t>Actual minus Authorized MW.</t>
  </si>
  <si>
    <t>Actual expense dollars booked by Resource Accounting.</t>
  </si>
  <si>
    <t>Authorized expense dollars in pro-forma from rate case.</t>
  </si>
  <si>
    <t>Clearwater transmission costs and REC revenues are included with Purchases. The retail load adjustment is included with Native Load.</t>
  </si>
  <si>
    <t>Idaho's subtotal share of the Total Variance.</t>
  </si>
  <si>
    <t>Idaho's total share of the Total Variance.</t>
  </si>
  <si>
    <t>Idaho ratepayers' 90% share of the Total Variance.</t>
  </si>
  <si>
    <t>Description</t>
  </si>
  <si>
    <t>July 2020 - June 2021</t>
  </si>
  <si>
    <t>2. Change in retail load</t>
  </si>
  <si>
    <t>3. Change in Hydro Generation</t>
  </si>
  <si>
    <t>4. Change in Wind Generation</t>
  </si>
  <si>
    <t>5. Change in Thermal Generation</t>
  </si>
  <si>
    <t>6. Change in Natural Gas Plant Generation</t>
  </si>
  <si>
    <t>Total Variance to Authorized</t>
  </si>
  <si>
    <t xml:space="preserve">8. Other Miscellaneous Expense  </t>
  </si>
  <si>
    <t>Factors Contributing to Increased Power Supply Expense</t>
  </si>
  <si>
    <t>1. Change in Net Power Purchases (Purchases net of Sales)</t>
  </si>
  <si>
    <t>7. Change in Net Transmission Expense (purchases net of sales)</t>
  </si>
  <si>
    <t>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</si>
</sst>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,_);_(* \(#,##0,\);_(* &quot;-&quot;_);_(@_)"/>
    <numFmt numFmtId="165" formatCode="_(&quot;$&quot;* #,##0,_);_(&quot;$&quot;* \(#,##0,\);_(&quot;$&quot;* &quot;-&quot;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color rgb="FF0000FF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37">
    <xf numFmtId="0" fontId="0" fillId="0" borderId="0" xfId="0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4" fontId="8" fillId="0" borderId="4" xfId="0" applyNumberFormat="1" applyFont="1" applyFill="1" applyBorder="1"/>
    <xf numFmtId="165" fontId="0" fillId="0" borderId="0" xfId="0" applyNumberFormat="1" applyFont="1" applyFill="1"/>
    <xf numFmtId="164" fontId="0" fillId="0" borderId="0" xfId="0" applyNumberFormat="1" applyFont="1" applyFill="1"/>
    <xf numFmtId="164" fontId="4" fillId="0" borderId="0" xfId="0" applyNumberFormat="1" applyFont="1" applyFill="1"/>
    <xf numFmtId="0" fontId="0" fillId="0" borderId="0" xfId="0" applyFill="1"/>
    <xf numFmtId="41" fontId="0" fillId="0" borderId="0" xfId="0" applyNumberFormat="1" applyFill="1"/>
    <xf numFmtId="41" fontId="0" fillId="0" borderId="3" xfId="0" applyNumberFormat="1" applyFill="1" applyBorder="1"/>
    <xf numFmtId="41" fontId="7" fillId="0" borderId="4" xfId="0" applyNumberFormat="1" applyFont="1" applyFill="1" applyBorder="1"/>
    <xf numFmtId="41" fontId="0" fillId="0" borderId="4" xfId="0" applyNumberFormat="1" applyFill="1" applyBorder="1"/>
    <xf numFmtId="41" fontId="2" fillId="0" borderId="0" xfId="0" applyNumberFormat="1" applyFont="1" applyFill="1"/>
    <xf numFmtId="41" fontId="2" fillId="0" borderId="3" xfId="0" applyNumberFormat="1" applyFont="1" applyFill="1" applyBorder="1"/>
    <xf numFmtId="41" fontId="8" fillId="0" borderId="4" xfId="0" applyNumberFormat="1" applyFont="1" applyFill="1" applyBorder="1"/>
    <xf numFmtId="41" fontId="0" fillId="0" borderId="0" xfId="0" applyNumberFormat="1" applyFont="1" applyFill="1"/>
    <xf numFmtId="41" fontId="4" fillId="0" borderId="0" xfId="0" applyNumberFormat="1" applyFont="1" applyFill="1"/>
    <xf numFmtId="164" fontId="7" fillId="0" borderId="0" xfId="0" applyNumberFormat="1" applyFont="1" applyFill="1" applyBorder="1"/>
    <xf numFmtId="0" fontId="12" fillId="0" borderId="3" xfId="0" applyFont="1" applyFill="1" applyBorder="1" applyAlignment="1">
      <alignment horizontal="center"/>
    </xf>
    <xf numFmtId="166" fontId="0" fillId="0" borderId="0" xfId="1" applyNumberFormat="1" applyFont="1"/>
    <xf numFmtId="164" fontId="7" fillId="0" borderId="3" xfId="0" applyNumberFormat="1" applyFont="1" applyFill="1" applyBorder="1"/>
    <xf numFmtId="164" fontId="7" fillId="0" borderId="9" xfId="0" applyNumberFormat="1" applyFont="1" applyFill="1" applyBorder="1"/>
    <xf numFmtId="164" fontId="7" fillId="0" borderId="10" xfId="0" applyNumberFormat="1" applyFont="1" applyFill="1" applyBorder="1"/>
    <xf numFmtId="2" fontId="0" fillId="0" borderId="0" xfId="0" applyNumberFormat="1" applyFill="1"/>
    <xf numFmtId="0" fontId="0" fillId="0" borderId="0" xfId="0" applyFill="1" applyAlignment="1">
      <alignment horizontal="center"/>
    </xf>
    <xf numFmtId="164" fontId="2" fillId="2" borderId="3" xfId="0" applyNumberFormat="1" applyFont="1" applyFill="1" applyBorder="1"/>
    <xf numFmtId="164" fontId="0" fillId="2" borderId="0" xfId="0" applyNumberFormat="1" applyFont="1" applyFill="1"/>
    <xf numFmtId="41" fontId="0" fillId="2" borderId="0" xfId="0" applyNumberFormat="1" applyFont="1" applyFill="1"/>
    <xf numFmtId="17" fontId="1" fillId="0" borderId="0" xfId="0" applyNumberFormat="1" applyFont="1" applyFill="1"/>
    <xf numFmtId="17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3" fontId="2" fillId="0" borderId="3" xfId="0" applyNumberFormat="1" applyFont="1" applyFill="1" applyBorder="1"/>
    <xf numFmtId="3" fontId="0" fillId="0" borderId="4" xfId="0" applyNumberFormat="1" applyFill="1" applyBorder="1"/>
    <xf numFmtId="3" fontId="0" fillId="0" borderId="0" xfId="0" applyNumberFormat="1" applyFill="1"/>
    <xf numFmtId="3" fontId="2" fillId="0" borderId="1" xfId="0" applyNumberFormat="1" applyFont="1" applyFill="1" applyBorder="1"/>
    <xf numFmtId="3" fontId="2" fillId="0" borderId="5" xfId="0" applyNumberFormat="1" applyFon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0" fontId="0" fillId="0" borderId="6" xfId="0" applyFill="1" applyBorder="1"/>
    <xf numFmtId="9" fontId="0" fillId="0" borderId="0" xfId="0" applyNumberFormat="1" applyFill="1"/>
    <xf numFmtId="0" fontId="0" fillId="0" borderId="3" xfId="0" applyFill="1" applyBorder="1"/>
    <xf numFmtId="0" fontId="0" fillId="0" borderId="4" xfId="0" applyFill="1" applyBorder="1"/>
    <xf numFmtId="0" fontId="10" fillId="0" borderId="0" xfId="0" applyFont="1" applyFill="1"/>
    <xf numFmtId="0" fontId="3" fillId="0" borderId="0" xfId="0" applyFont="1" applyFill="1"/>
    <xf numFmtId="165" fontId="2" fillId="0" borderId="0" xfId="0" applyNumberFormat="1" applyFont="1" applyFill="1"/>
    <xf numFmtId="165" fontId="2" fillId="0" borderId="3" xfId="0" applyNumberFormat="1" applyFont="1" applyFill="1" applyBorder="1"/>
    <xf numFmtId="41" fontId="7" fillId="0" borderId="0" xfId="0" applyNumberFormat="1" applyFont="1" applyFill="1"/>
    <xf numFmtId="164" fontId="2" fillId="0" borderId="0" xfId="0" applyNumberFormat="1" applyFont="1" applyFill="1"/>
    <xf numFmtId="164" fontId="2" fillId="0" borderId="3" xfId="0" applyNumberFormat="1" applyFont="1" applyFill="1" applyBorder="1"/>
    <xf numFmtId="41" fontId="7" fillId="0" borderId="3" xfId="0" applyNumberFormat="1" applyFont="1" applyFill="1" applyBorder="1"/>
    <xf numFmtId="164" fontId="5" fillId="0" borderId="0" xfId="0" applyNumberFormat="1" applyFont="1" applyFill="1"/>
    <xf numFmtId="164" fontId="5" fillId="0" borderId="3" xfId="0" applyNumberFormat="1" applyFont="1" applyFill="1" applyBorder="1"/>
    <xf numFmtId="41" fontId="5" fillId="0" borderId="0" xfId="0" applyNumberFormat="1" applyFont="1" applyFill="1"/>
    <xf numFmtId="41" fontId="5" fillId="0" borderId="3" xfId="0" applyNumberFormat="1" applyFont="1" applyFill="1" applyBorder="1"/>
    <xf numFmtId="41" fontId="8" fillId="0" borderId="0" xfId="0" applyNumberFormat="1" applyFont="1" applyFill="1"/>
    <xf numFmtId="0" fontId="0" fillId="0" borderId="0" xfId="0" applyFill="1" applyAlignment="1">
      <alignment horizontal="left" indent="1"/>
    </xf>
    <xf numFmtId="165" fontId="0" fillId="0" borderId="0" xfId="0" applyNumberFormat="1" applyFill="1"/>
    <xf numFmtId="165" fontId="0" fillId="0" borderId="3" xfId="0" applyNumberFormat="1" applyFill="1" applyBorder="1"/>
    <xf numFmtId="164" fontId="0" fillId="0" borderId="0" xfId="0" applyNumberFormat="1" applyFill="1"/>
    <xf numFmtId="164" fontId="0" fillId="0" borderId="3" xfId="0" applyNumberFormat="1" applyFill="1" applyBorder="1"/>
    <xf numFmtId="164" fontId="0" fillId="0" borderId="4" xfId="0" applyNumberFormat="1" applyFill="1" applyBorder="1"/>
    <xf numFmtId="10" fontId="5" fillId="0" borderId="0" xfId="0" applyNumberFormat="1" applyFont="1" applyFill="1"/>
    <xf numFmtId="0" fontId="11" fillId="0" borderId="0" xfId="0" applyFont="1" applyFill="1"/>
    <xf numFmtId="44" fontId="2" fillId="0" borderId="0" xfId="0" applyNumberFormat="1" applyFont="1" applyFill="1"/>
    <xf numFmtId="44" fontId="2" fillId="0" borderId="3" xfId="0" applyNumberFormat="1" applyFont="1" applyFill="1" applyBorder="1"/>
    <xf numFmtId="165" fontId="4" fillId="0" borderId="0" xfId="0" applyNumberFormat="1" applyFont="1" applyFill="1"/>
    <xf numFmtId="165" fontId="8" fillId="0" borderId="4" xfId="0" applyNumberFormat="1" applyFont="1" applyFill="1" applyBorder="1"/>
    <xf numFmtId="165" fontId="6" fillId="0" borderId="0" xfId="0" applyNumberFormat="1" applyFont="1" applyFill="1"/>
    <xf numFmtId="165" fontId="9" fillId="0" borderId="4" xfId="0" applyNumberFormat="1" applyFont="1" applyFill="1" applyBorder="1"/>
    <xf numFmtId="165" fontId="0" fillId="2" borderId="0" xfId="0" applyNumberFormat="1" applyFont="1" applyFill="1"/>
    <xf numFmtId="165" fontId="2" fillId="2" borderId="3" xfId="0" applyNumberFormat="1" applyFont="1" applyFill="1" applyBorder="1"/>
    <xf numFmtId="0" fontId="21" fillId="4" borderId="4" xfId="0" applyFont="1" applyFill="1" applyBorder="1"/>
    <xf numFmtId="166" fontId="21" fillId="4" borderId="3" xfId="1" applyNumberFormat="1" applyFont="1" applyFill="1" applyBorder="1"/>
    <xf numFmtId="0" fontId="21" fillId="4" borderId="6" xfId="0" applyFont="1" applyFill="1" applyBorder="1"/>
    <xf numFmtId="166" fontId="21" fillId="4" borderId="18" xfId="1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9" fontId="1" fillId="0" borderId="9" xfId="0" applyNumberFormat="1" applyFont="1" applyFill="1" applyBorder="1" applyAlignment="1">
      <alignment horizontal="center"/>
    </xf>
    <xf numFmtId="9" fontId="1" fillId="0" borderId="1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/>
    <xf numFmtId="0" fontId="0" fillId="0" borderId="9" xfId="0" applyFill="1" applyBorder="1"/>
    <xf numFmtId="10" fontId="13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165" fontId="7" fillId="0" borderId="0" xfId="0" applyNumberFormat="1" applyFont="1" applyFill="1" applyBorder="1"/>
    <xf numFmtId="165" fontId="7" fillId="0" borderId="3" xfId="0" applyNumberFormat="1" applyFont="1" applyFill="1" applyBorder="1"/>
    <xf numFmtId="165" fontId="7" fillId="0" borderId="9" xfId="0" applyNumberFormat="1" applyFont="1" applyFill="1" applyBorder="1"/>
    <xf numFmtId="165" fontId="7" fillId="0" borderId="10" xfId="0" applyNumberFormat="1" applyFont="1" applyFill="1" applyBorder="1"/>
    <xf numFmtId="41" fontId="0" fillId="0" borderId="1" xfId="0" applyNumberFormat="1" applyFill="1" applyBorder="1"/>
    <xf numFmtId="41" fontId="0" fillId="0" borderId="5" xfId="0" applyNumberFormat="1" applyFill="1" applyBorder="1"/>
    <xf numFmtId="41" fontId="0" fillId="0" borderId="6" xfId="0" applyNumberFormat="1" applyFill="1" applyBorder="1"/>
    <xf numFmtId="0" fontId="1" fillId="0" borderId="0" xfId="0" applyFont="1" applyFill="1"/>
    <xf numFmtId="41" fontId="0" fillId="0" borderId="13" xfId="0" applyNumberFormat="1" applyFill="1" applyBorder="1"/>
    <xf numFmtId="41" fontId="0" fillId="0" borderId="14" xfId="0" applyNumberFormat="1" applyFill="1" applyBorder="1"/>
    <xf numFmtId="41" fontId="0" fillId="0" borderId="15" xfId="0" applyNumberFormat="1" applyFill="1" applyBorder="1"/>
    <xf numFmtId="165" fontId="7" fillId="0" borderId="13" xfId="0" applyNumberFormat="1" applyFont="1" applyFill="1" applyBorder="1"/>
    <xf numFmtId="165" fontId="7" fillId="0" borderId="14" xfId="0" applyNumberFormat="1" applyFont="1" applyFill="1" applyBorder="1"/>
    <xf numFmtId="165" fontId="7" fillId="0" borderId="15" xfId="0" applyNumberFormat="1" applyFont="1" applyFill="1" applyBorder="1"/>
    <xf numFmtId="165" fontId="7" fillId="0" borderId="16" xfId="0" applyNumberFormat="1" applyFont="1" applyFill="1" applyBorder="1"/>
    <xf numFmtId="165" fontId="7" fillId="0" borderId="17" xfId="0" applyNumberFormat="1" applyFont="1" applyFill="1" applyBorder="1"/>
    <xf numFmtId="165" fontId="15" fillId="0" borderId="17" xfId="0" applyNumberFormat="1" applyFont="1" applyFill="1" applyBorder="1"/>
    <xf numFmtId="0" fontId="0" fillId="0" borderId="0" xfId="0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0" fontId="1" fillId="0" borderId="1" xfId="0" applyFont="1" applyFill="1" applyBorder="1" applyAlignment="1">
      <alignment horizontal="centerContinuous"/>
    </xf>
    <xf numFmtId="41" fontId="16" fillId="0" borderId="0" xfId="0" applyNumberFormat="1" applyFont="1" applyFill="1"/>
    <xf numFmtId="165" fontId="16" fillId="0" borderId="0" xfId="0" applyNumberFormat="1" applyFont="1" applyFill="1"/>
    <xf numFmtId="0" fontId="20" fillId="3" borderId="8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375C-8263-4924-87F9-B36F03B2381B}">
  <sheetPr codeName="Sheet2">
    <pageSetUpPr fitToPage="1"/>
  </sheetPr>
  <dimension ref="A1:AI41"/>
  <sheetViews>
    <sheetView showGridLines="0" tabSelected="1" workbookViewId="0"/>
  </sheetViews>
  <sheetFormatPr defaultColWidth="9.109375" defaultRowHeight="14.4" x14ac:dyDescent="0.3"/>
  <cols>
    <col min="1" max="1" width="4.77734375" style="7" customWidth="1"/>
    <col min="2" max="2" width="16.77734375" style="7" bestFit="1" customWidth="1"/>
    <col min="3" max="4" width="11.77734375" style="7" hidden="1" customWidth="1"/>
    <col min="5" max="7" width="7.77734375" style="7" customWidth="1"/>
    <col min="8" max="8" width="4.77734375" style="7" customWidth="1"/>
    <col min="9" max="17" width="10.77734375" style="7" customWidth="1"/>
    <col min="18" max="18" width="10" style="7" bestFit="1" customWidth="1"/>
    <col min="19" max="20" width="9.109375" style="7"/>
    <col min="21" max="21" width="4.77734375" style="7" customWidth="1"/>
    <col min="22" max="22" width="5.77734375" style="7" customWidth="1"/>
    <col min="23" max="16384" width="9.109375" style="7"/>
  </cols>
  <sheetData>
    <row r="1" spans="1:35" ht="18" x14ac:dyDescent="0.35">
      <c r="A1" s="82" t="s">
        <v>58</v>
      </c>
    </row>
    <row r="2" spans="1:35" x14ac:dyDescent="0.3">
      <c r="A2" s="7" t="s">
        <v>60</v>
      </c>
    </row>
    <row r="3" spans="1:35" x14ac:dyDescent="0.3">
      <c r="A3" s="7" t="s">
        <v>59</v>
      </c>
    </row>
    <row r="4" spans="1:35" x14ac:dyDescent="0.3">
      <c r="A4" s="83" t="s">
        <v>69</v>
      </c>
      <c r="E4" s="84" t="s">
        <v>72</v>
      </c>
      <c r="F4" s="84" t="s">
        <v>73</v>
      </c>
      <c r="G4" s="84" t="s">
        <v>74</v>
      </c>
      <c r="H4" s="84"/>
      <c r="I4" s="84" t="s">
        <v>75</v>
      </c>
      <c r="J4" s="84" t="s">
        <v>76</v>
      </c>
      <c r="K4" s="84" t="s">
        <v>77</v>
      </c>
      <c r="L4" s="84" t="s">
        <v>78</v>
      </c>
      <c r="M4" s="84" t="s">
        <v>79</v>
      </c>
      <c r="N4" s="84" t="s">
        <v>80</v>
      </c>
      <c r="O4" s="84" t="s">
        <v>81</v>
      </c>
      <c r="P4" s="84" t="s">
        <v>82</v>
      </c>
      <c r="Q4" s="84" t="s">
        <v>83</v>
      </c>
    </row>
    <row r="5" spans="1:35" x14ac:dyDescent="0.3">
      <c r="E5" s="85"/>
      <c r="F5" s="85"/>
      <c r="G5" s="86" t="s">
        <v>84</v>
      </c>
      <c r="H5" s="85"/>
      <c r="I5" s="85"/>
      <c r="J5" s="85"/>
      <c r="K5" s="86" t="s">
        <v>85</v>
      </c>
      <c r="L5" s="85"/>
      <c r="M5" s="86" t="s">
        <v>86</v>
      </c>
      <c r="N5" s="86" t="s">
        <v>87</v>
      </c>
      <c r="O5" s="85"/>
      <c r="P5" s="86" t="s">
        <v>88</v>
      </c>
      <c r="Q5" s="85" t="s">
        <v>89</v>
      </c>
    </row>
    <row r="6" spans="1:35" ht="6" customHeight="1" x14ac:dyDescent="0.3">
      <c r="E6" s="24"/>
      <c r="F6" s="24"/>
      <c r="G6" s="87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35" x14ac:dyDescent="0.3">
      <c r="C7" s="88" t="s">
        <v>29</v>
      </c>
      <c r="D7" s="88" t="s">
        <v>43</v>
      </c>
      <c r="E7" s="88" t="s">
        <v>29</v>
      </c>
      <c r="F7" s="18" t="s">
        <v>43</v>
      </c>
      <c r="G7" s="89" t="s">
        <v>46</v>
      </c>
      <c r="H7" s="90"/>
      <c r="I7" s="88" t="s">
        <v>29</v>
      </c>
      <c r="J7" s="18" t="s">
        <v>43</v>
      </c>
      <c r="K7" s="89" t="s">
        <v>48</v>
      </c>
      <c r="L7" s="18" t="s">
        <v>49</v>
      </c>
      <c r="M7" s="91" t="s">
        <v>50</v>
      </c>
      <c r="N7" s="92" t="s">
        <v>4</v>
      </c>
      <c r="O7" s="18" t="s">
        <v>51</v>
      </c>
      <c r="P7" s="93" t="s">
        <v>52</v>
      </c>
      <c r="Q7" s="94" t="s">
        <v>52</v>
      </c>
      <c r="S7" s="88" t="s">
        <v>29</v>
      </c>
      <c r="T7" s="88" t="s">
        <v>43</v>
      </c>
    </row>
    <row r="8" spans="1:35" x14ac:dyDescent="0.3">
      <c r="C8" s="95" t="s">
        <v>44</v>
      </c>
      <c r="D8" s="95" t="s">
        <v>44</v>
      </c>
      <c r="E8" s="95" t="s">
        <v>45</v>
      </c>
      <c r="F8" s="96" t="s">
        <v>45</v>
      </c>
      <c r="G8" s="97" t="s">
        <v>45</v>
      </c>
      <c r="I8" s="95" t="s">
        <v>47</v>
      </c>
      <c r="J8" s="96" t="s">
        <v>47</v>
      </c>
      <c r="K8" s="97" t="s">
        <v>47</v>
      </c>
      <c r="L8" s="96" t="s">
        <v>47</v>
      </c>
      <c r="M8" s="98" t="s">
        <v>47</v>
      </c>
      <c r="N8" s="99" t="s">
        <v>47</v>
      </c>
      <c r="O8" s="96" t="s">
        <v>47</v>
      </c>
      <c r="P8" s="100" t="s">
        <v>53</v>
      </c>
      <c r="Q8" s="101" t="s">
        <v>54</v>
      </c>
      <c r="S8" s="102" t="s">
        <v>71</v>
      </c>
      <c r="T8" s="102" t="s">
        <v>71</v>
      </c>
      <c r="V8" s="95" t="s">
        <v>90</v>
      </c>
      <c r="W8" s="103" t="s">
        <v>103</v>
      </c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ht="12" customHeight="1" x14ac:dyDescent="0.3">
      <c r="F9" s="47"/>
      <c r="G9" s="48"/>
      <c r="J9" s="47"/>
      <c r="K9" s="48"/>
      <c r="L9" s="47"/>
      <c r="M9" s="105"/>
      <c r="N9" s="106">
        <f>Detail!C6</f>
        <v>0.34610000000000002</v>
      </c>
      <c r="O9" s="47"/>
      <c r="P9" s="105"/>
      <c r="Q9" s="107"/>
    </row>
    <row r="10" spans="1:35" x14ac:dyDescent="0.3">
      <c r="B10" s="7" t="s">
        <v>12</v>
      </c>
      <c r="C10" s="8">
        <f>Detail!AJ17 + Detail!BB17</f>
        <v>1355792</v>
      </c>
      <c r="D10" s="8">
        <f>Detail!AJ38 + Detail!BB38</f>
        <v>453130.64781143697</v>
      </c>
      <c r="E10" s="8">
        <f>C10 / 8760</f>
        <v>154.77077625570777</v>
      </c>
      <c r="F10" s="9">
        <f>D10 / 8760</f>
        <v>51.727242900848971</v>
      </c>
      <c r="G10" s="11">
        <f>E10 - F10</f>
        <v>103.04353335485879</v>
      </c>
      <c r="I10" s="108">
        <f>Detail!O17</f>
        <v>45975120</v>
      </c>
      <c r="J10" s="109">
        <f>Detail!O38</f>
        <v>19007440.481406532</v>
      </c>
      <c r="K10" s="1">
        <f>I10 - J10</f>
        <v>26967679.518593468</v>
      </c>
      <c r="L10" s="109">
        <f>Detail!AJ82 + Detail!BB82</f>
        <v>-30297072.894546058</v>
      </c>
      <c r="M10" s="110">
        <f>K10 + L10</f>
        <v>-3329393.3759525903</v>
      </c>
      <c r="N10" s="111">
        <f>M10 * N$9</f>
        <v>-1152303.0474171916</v>
      </c>
      <c r="O10" s="20">
        <f>Detail!O8</f>
        <v>-166974</v>
      </c>
      <c r="P10" s="110">
        <f>N10 + O10</f>
        <v>-1319277.0474171916</v>
      </c>
      <c r="Q10" s="111">
        <f>0.9 * P10</f>
        <v>-1187349.3426754724</v>
      </c>
      <c r="S10" s="23">
        <f>IFERROR(I10/C10, 0)</f>
        <v>33.91015731026588</v>
      </c>
      <c r="T10" s="23">
        <f>IFERROR(J10/D10, 0)</f>
        <v>41.946932023269753</v>
      </c>
      <c r="V10" s="24" t="s">
        <v>72</v>
      </c>
      <c r="W10" s="7" t="s">
        <v>94</v>
      </c>
    </row>
    <row r="11" spans="1:35" x14ac:dyDescent="0.3">
      <c r="B11" s="7" t="s">
        <v>13</v>
      </c>
      <c r="C11" s="8">
        <f>Detail!AJ18 + Detail!BB18</f>
        <v>-2430513</v>
      </c>
      <c r="D11" s="8">
        <f>Detail!AJ39 + Detail!BB39</f>
        <v>-1903465.7592020645</v>
      </c>
      <c r="E11" s="8">
        <f t="shared" ref="E11:F28" si="0">C11 / 8760</f>
        <v>-277.45582191780824</v>
      </c>
      <c r="F11" s="9">
        <f t="shared" si="0"/>
        <v>-217.29061178105758</v>
      </c>
      <c r="G11" s="11">
        <f t="shared" ref="G11:G28" si="1">E11 - F11</f>
        <v>-60.165210136750659</v>
      </c>
      <c r="I11" s="17">
        <f>Detail!O18</f>
        <v>-75995222</v>
      </c>
      <c r="J11" s="20">
        <f>Detail!O39</f>
        <v>-51689539.93476899</v>
      </c>
      <c r="K11" s="2">
        <f t="shared" ref="K11:K25" si="2">I11 - J11</f>
        <v>-24305682.06523101</v>
      </c>
      <c r="L11" s="20">
        <f>Detail!AJ83 + Detail!BB83</f>
        <v>16053867.815875223</v>
      </c>
      <c r="M11" s="21">
        <f t="shared" ref="M11:M27" si="3">K11 + L11</f>
        <v>-8251814.2493557874</v>
      </c>
      <c r="N11" s="22">
        <f t="shared" ref="N11:N27" si="4">M11 * N$9</f>
        <v>-2855952.9117020383</v>
      </c>
      <c r="O11" s="20"/>
      <c r="P11" s="21">
        <f t="shared" ref="P11:P27" si="5">N11 + O11</f>
        <v>-2855952.9117020383</v>
      </c>
      <c r="Q11" s="22">
        <f t="shared" ref="Q11:Q27" si="6">0.9 * P11</f>
        <v>-2570357.6205318347</v>
      </c>
      <c r="S11" s="23">
        <f t="shared" ref="S11:T21" si="7">IFERROR(I11/C11, 0)</f>
        <v>31.267153066039967</v>
      </c>
      <c r="T11" s="23">
        <f t="shared" si="7"/>
        <v>27.155487134392853</v>
      </c>
      <c r="V11" s="24" t="s">
        <v>73</v>
      </c>
      <c r="W11" s="7" t="s">
        <v>95</v>
      </c>
    </row>
    <row r="12" spans="1:35" x14ac:dyDescent="0.3">
      <c r="B12" s="7" t="s">
        <v>14</v>
      </c>
      <c r="C12" s="8">
        <f>Detail!AJ19 + Detail!BB19</f>
        <v>816189</v>
      </c>
      <c r="D12" s="8">
        <f>Detail!AJ40 + Detail!BB40</f>
        <v>809272.72520997678</v>
      </c>
      <c r="E12" s="8">
        <f t="shared" si="0"/>
        <v>93.172260273972597</v>
      </c>
      <c r="F12" s="9">
        <f t="shared" si="0"/>
        <v>92.382731188353517</v>
      </c>
      <c r="G12" s="11">
        <f t="shared" si="1"/>
        <v>0.78952908561907975</v>
      </c>
      <c r="I12" s="17">
        <f>Detail!O19</f>
        <v>30861263</v>
      </c>
      <c r="J12" s="20">
        <f>Detail!O40</f>
        <v>28790762.293052644</v>
      </c>
      <c r="K12" s="2">
        <f t="shared" si="2"/>
        <v>2070500.7069473565</v>
      </c>
      <c r="L12" s="20">
        <f>Detail!AJ84 + Detail!BB84</f>
        <v>-26438.342021233053</v>
      </c>
      <c r="M12" s="21">
        <f t="shared" si="3"/>
        <v>2044062.3649261235</v>
      </c>
      <c r="N12" s="22">
        <f t="shared" si="4"/>
        <v>707449.98450093134</v>
      </c>
      <c r="O12" s="20"/>
      <c r="P12" s="21">
        <f t="shared" si="5"/>
        <v>707449.98450093134</v>
      </c>
      <c r="Q12" s="22">
        <f t="shared" si="6"/>
        <v>636704.98605083826</v>
      </c>
      <c r="S12" s="23">
        <f t="shared" si="7"/>
        <v>37.811417453555485</v>
      </c>
      <c r="T12" s="23">
        <f t="shared" si="7"/>
        <v>35.576093690272941</v>
      </c>
      <c r="V12" s="24" t="s">
        <v>74</v>
      </c>
      <c r="W12" s="7" t="s">
        <v>96</v>
      </c>
    </row>
    <row r="13" spans="1:35" x14ac:dyDescent="0.3">
      <c r="B13" s="7" t="s">
        <v>15</v>
      </c>
      <c r="C13" s="8">
        <f>Detail!AJ20 + Detail!BB20</f>
        <v>2762518</v>
      </c>
      <c r="D13" s="8">
        <f>Detail!AJ41 + Detail!BB41</f>
        <v>2771053.0323836813</v>
      </c>
      <c r="E13" s="8">
        <f t="shared" si="0"/>
        <v>315.35593607305935</v>
      </c>
      <c r="F13" s="9">
        <f t="shared" si="0"/>
        <v>316.33025483831977</v>
      </c>
      <c r="G13" s="11">
        <f t="shared" si="1"/>
        <v>-0.97431876526042061</v>
      </c>
      <c r="I13" s="17">
        <f>Detail!O20</f>
        <v>0</v>
      </c>
      <c r="J13" s="20">
        <f>Detail!O41</f>
        <v>0</v>
      </c>
      <c r="K13" s="2">
        <f t="shared" si="2"/>
        <v>0</v>
      </c>
      <c r="L13" s="20">
        <f>Detail!AJ85 + Detail!BB85</f>
        <v>1144952.9986917097</v>
      </c>
      <c r="M13" s="21">
        <f t="shared" si="3"/>
        <v>1144952.9986917097</v>
      </c>
      <c r="N13" s="22">
        <f t="shared" si="4"/>
        <v>396268.23284720076</v>
      </c>
      <c r="O13" s="20"/>
      <c r="P13" s="21">
        <f t="shared" si="5"/>
        <v>396268.23284720076</v>
      </c>
      <c r="Q13" s="22">
        <f t="shared" si="6"/>
        <v>356641.40956248069</v>
      </c>
      <c r="S13" s="23">
        <f t="shared" si="7"/>
        <v>0</v>
      </c>
      <c r="T13" s="23">
        <f t="shared" si="7"/>
        <v>0</v>
      </c>
      <c r="V13" s="24" t="s">
        <v>75</v>
      </c>
      <c r="W13" s="7" t="s">
        <v>97</v>
      </c>
    </row>
    <row r="14" spans="1:35" x14ac:dyDescent="0.3">
      <c r="B14" s="7" t="s">
        <v>16</v>
      </c>
      <c r="C14" s="8">
        <f>Detail!AJ21 + Detail!BB21</f>
        <v>1047973</v>
      </c>
      <c r="D14" s="8">
        <f>Detail!AJ42 + Detail!BB42</f>
        <v>1073184.4216487159</v>
      </c>
      <c r="E14" s="8">
        <f t="shared" si="0"/>
        <v>119.63162100456621</v>
      </c>
      <c r="F14" s="9">
        <f t="shared" si="0"/>
        <v>122.50963717451094</v>
      </c>
      <c r="G14" s="11">
        <f t="shared" si="1"/>
        <v>-2.8780161699447291</v>
      </c>
      <c r="I14" s="17">
        <f>Detail!O21</f>
        <v>0</v>
      </c>
      <c r="J14" s="20">
        <f>Detail!O42</f>
        <v>0</v>
      </c>
      <c r="K14" s="2">
        <f t="shared" si="2"/>
        <v>0</v>
      </c>
      <c r="L14" s="20">
        <f>Detail!AJ86 + Detail!BB86</f>
        <v>1108956.3092780511</v>
      </c>
      <c r="M14" s="21">
        <f t="shared" si="3"/>
        <v>1108956.3092780511</v>
      </c>
      <c r="N14" s="22">
        <f t="shared" si="4"/>
        <v>383809.77864113351</v>
      </c>
      <c r="O14" s="20"/>
      <c r="P14" s="21">
        <f t="shared" si="5"/>
        <v>383809.77864113351</v>
      </c>
      <c r="Q14" s="22">
        <f t="shared" si="6"/>
        <v>345428.80077702017</v>
      </c>
      <c r="S14" s="23">
        <f t="shared" si="7"/>
        <v>0</v>
      </c>
      <c r="T14" s="23">
        <f t="shared" si="7"/>
        <v>0</v>
      </c>
      <c r="V14" s="24" t="s">
        <v>76</v>
      </c>
      <c r="W14" s="7" t="s">
        <v>98</v>
      </c>
    </row>
    <row r="15" spans="1:35" x14ac:dyDescent="0.3">
      <c r="B15" s="7" t="s">
        <v>17</v>
      </c>
      <c r="C15" s="8">
        <f>Detail!AJ22 + Detail!BB22</f>
        <v>352315</v>
      </c>
      <c r="D15" s="8">
        <f>Detail!AJ43 + Detail!BB43</f>
        <v>0</v>
      </c>
      <c r="E15" s="8">
        <f t="shared" si="0"/>
        <v>40.218607305936075</v>
      </c>
      <c r="F15" s="9">
        <f t="shared" si="0"/>
        <v>0</v>
      </c>
      <c r="G15" s="11">
        <f t="shared" si="1"/>
        <v>40.218607305936075</v>
      </c>
      <c r="I15" s="17">
        <f>Detail!O22</f>
        <v>22336302</v>
      </c>
      <c r="J15" s="20">
        <f>Detail!O43</f>
        <v>0</v>
      </c>
      <c r="K15" s="2">
        <f t="shared" si="2"/>
        <v>22336302</v>
      </c>
      <c r="L15" s="20">
        <f>Detail!AJ87 + Detail!BB87</f>
        <v>-10921206.846726706</v>
      </c>
      <c r="M15" s="21">
        <f t="shared" si="3"/>
        <v>11415095.153273294</v>
      </c>
      <c r="N15" s="22">
        <f t="shared" si="4"/>
        <v>3950764.4325478873</v>
      </c>
      <c r="O15" s="20"/>
      <c r="P15" s="21">
        <f t="shared" si="5"/>
        <v>3950764.4325478873</v>
      </c>
      <c r="Q15" s="22">
        <f t="shared" si="6"/>
        <v>3555687.9892930984</v>
      </c>
      <c r="S15" s="23">
        <f t="shared" si="7"/>
        <v>63.398668804904702</v>
      </c>
      <c r="T15" s="23">
        <f t="shared" si="7"/>
        <v>0</v>
      </c>
      <c r="V15" s="24" t="s">
        <v>77</v>
      </c>
      <c r="W15" s="7" t="s">
        <v>91</v>
      </c>
    </row>
    <row r="16" spans="1:35" x14ac:dyDescent="0.3">
      <c r="B16" s="7" t="s">
        <v>18</v>
      </c>
      <c r="C16" s="8">
        <f>Detail!AJ23 + Detail!BB23</f>
        <v>251601</v>
      </c>
      <c r="D16" s="8">
        <f>Detail!AJ44 + Detail!BB44</f>
        <v>0</v>
      </c>
      <c r="E16" s="8">
        <f t="shared" si="0"/>
        <v>28.721575342465755</v>
      </c>
      <c r="F16" s="9">
        <f t="shared" si="0"/>
        <v>0</v>
      </c>
      <c r="G16" s="11">
        <f t="shared" si="1"/>
        <v>28.721575342465755</v>
      </c>
      <c r="I16" s="17">
        <f>Detail!O23</f>
        <v>7261603</v>
      </c>
      <c r="J16" s="20">
        <f>Detail!O44</f>
        <v>0</v>
      </c>
      <c r="K16" s="2">
        <f t="shared" si="2"/>
        <v>7261603</v>
      </c>
      <c r="L16" s="20">
        <f>Detail!AJ88 + Detail!BB88</f>
        <v>-8899773.4983672556</v>
      </c>
      <c r="M16" s="21">
        <f t="shared" si="3"/>
        <v>-1638170.4983672556</v>
      </c>
      <c r="N16" s="22">
        <f t="shared" si="4"/>
        <v>-566970.80948490719</v>
      </c>
      <c r="O16" s="20"/>
      <c r="P16" s="21">
        <f t="shared" si="5"/>
        <v>-566970.80948490719</v>
      </c>
      <c r="Q16" s="22">
        <f t="shared" si="6"/>
        <v>-510273.72853641649</v>
      </c>
      <c r="S16" s="23">
        <f t="shared" si="7"/>
        <v>28.861582426142981</v>
      </c>
      <c r="T16" s="23">
        <f t="shared" si="7"/>
        <v>0</v>
      </c>
      <c r="V16" s="24" t="s">
        <v>78</v>
      </c>
      <c r="W16" s="7" t="s">
        <v>93</v>
      </c>
    </row>
    <row r="17" spans="2:23" x14ac:dyDescent="0.3">
      <c r="B17" s="7" t="s">
        <v>19</v>
      </c>
      <c r="C17" s="8">
        <f>Detail!AJ24 + Detail!BB24</f>
        <v>281633</v>
      </c>
      <c r="D17" s="8">
        <f>Detail!AJ45 + Detail!BB45</f>
        <v>310150.13405273407</v>
      </c>
      <c r="E17" s="8">
        <f t="shared" si="0"/>
        <v>32.149885844748859</v>
      </c>
      <c r="F17" s="9">
        <f t="shared" si="0"/>
        <v>35.405266444376032</v>
      </c>
      <c r="G17" s="11">
        <f t="shared" si="1"/>
        <v>-3.2553805996271734</v>
      </c>
      <c r="I17" s="17">
        <f>Detail!O24</f>
        <v>6579305</v>
      </c>
      <c r="J17" s="20">
        <f>Detail!O45</f>
        <v>5805040.7381606456</v>
      </c>
      <c r="K17" s="2">
        <f t="shared" si="2"/>
        <v>774264.26183935441</v>
      </c>
      <c r="L17" s="20">
        <f>Detail!AJ89 + Detail!BB89</f>
        <v>-44538.941218147054</v>
      </c>
      <c r="M17" s="21">
        <f t="shared" si="3"/>
        <v>729725.32062120736</v>
      </c>
      <c r="N17" s="22">
        <f t="shared" si="4"/>
        <v>252557.93346699988</v>
      </c>
      <c r="O17" s="20"/>
      <c r="P17" s="21">
        <f t="shared" si="5"/>
        <v>252557.93346699988</v>
      </c>
      <c r="Q17" s="22">
        <f t="shared" si="6"/>
        <v>227302.14012029988</v>
      </c>
      <c r="S17" s="23">
        <f t="shared" si="7"/>
        <v>23.361271583940802</v>
      </c>
      <c r="T17" s="23">
        <f t="shared" si="7"/>
        <v>18.716873219773071</v>
      </c>
      <c r="V17" s="24" t="s">
        <v>79</v>
      </c>
      <c r="W17" s="7" t="s">
        <v>92</v>
      </c>
    </row>
    <row r="18" spans="2:23" x14ac:dyDescent="0.3">
      <c r="B18" s="7" t="s">
        <v>20</v>
      </c>
      <c r="C18" s="8">
        <f>Detail!AJ25 + Detail!BB25</f>
        <v>1248012</v>
      </c>
      <c r="D18" s="8">
        <f>Detail!AJ46 + Detail!BB46</f>
        <v>1622748.0032562255</v>
      </c>
      <c r="E18" s="8">
        <f t="shared" si="0"/>
        <v>142.46712328767123</v>
      </c>
      <c r="F18" s="9">
        <f t="shared" si="0"/>
        <v>185.2452058511673</v>
      </c>
      <c r="G18" s="11">
        <f t="shared" si="1"/>
        <v>-42.778082563496071</v>
      </c>
      <c r="I18" s="17">
        <f>Detail!O25</f>
        <v>21635417</v>
      </c>
      <c r="J18" s="20">
        <f>Detail!O46</f>
        <v>22773752.769851662</v>
      </c>
      <c r="K18" s="2">
        <f t="shared" si="2"/>
        <v>-1138335.7698516622</v>
      </c>
      <c r="L18" s="20">
        <f>Detail!AJ90 + Detail!BB90</f>
        <v>11847952.494409546</v>
      </c>
      <c r="M18" s="21">
        <f t="shared" si="3"/>
        <v>10709616.724557884</v>
      </c>
      <c r="N18" s="22">
        <f t="shared" si="4"/>
        <v>3706598.3483694838</v>
      </c>
      <c r="O18" s="20"/>
      <c r="P18" s="21">
        <f t="shared" si="5"/>
        <v>3706598.3483694838</v>
      </c>
      <c r="Q18" s="22">
        <f t="shared" si="6"/>
        <v>3335938.5135325356</v>
      </c>
      <c r="S18" s="23">
        <f t="shared" si="7"/>
        <v>17.335904622711961</v>
      </c>
      <c r="T18" s="23">
        <f t="shared" si="7"/>
        <v>14.034066117569443</v>
      </c>
      <c r="V18" s="24" t="s">
        <v>80</v>
      </c>
      <c r="W18" s="7" t="s">
        <v>100</v>
      </c>
    </row>
    <row r="19" spans="2:23" x14ac:dyDescent="0.3">
      <c r="B19" s="7" t="s">
        <v>21</v>
      </c>
      <c r="C19" s="8">
        <f>Detail!AJ26 + Detail!BB26</f>
        <v>1409676</v>
      </c>
      <c r="D19" s="8">
        <f>Detail!AJ47 + Detail!BB47</f>
        <v>2001409.2002092118</v>
      </c>
      <c r="E19" s="8">
        <f t="shared" si="0"/>
        <v>160.92191780821918</v>
      </c>
      <c r="F19" s="9">
        <f t="shared" si="0"/>
        <v>228.47136988689633</v>
      </c>
      <c r="G19" s="11">
        <f t="shared" si="1"/>
        <v>-67.549452078677149</v>
      </c>
      <c r="I19" s="17">
        <f>Detail!O26</f>
        <v>20215562.845866058</v>
      </c>
      <c r="J19" s="20">
        <f>Detail!O47</f>
        <v>20235574.934948809</v>
      </c>
      <c r="K19" s="2">
        <f t="shared" si="2"/>
        <v>-20012.089082751423</v>
      </c>
      <c r="L19" s="20">
        <f>Detail!AJ91 + Detail!BB91</f>
        <v>19451909.760138582</v>
      </c>
      <c r="M19" s="21">
        <f>K19 + L19</f>
        <v>19431897.671055831</v>
      </c>
      <c r="N19" s="22">
        <f t="shared" si="4"/>
        <v>6725379.7839524234</v>
      </c>
      <c r="O19" s="20"/>
      <c r="P19" s="21">
        <f t="shared" si="5"/>
        <v>6725379.7839524234</v>
      </c>
      <c r="Q19" s="22">
        <f t="shared" si="6"/>
        <v>6052841.8055571811</v>
      </c>
      <c r="S19" s="23">
        <f t="shared" si="7"/>
        <v>14.340573894899295</v>
      </c>
      <c r="T19" s="23">
        <f t="shared" si="7"/>
        <v>10.110663492919658</v>
      </c>
      <c r="V19" s="24" t="s">
        <v>81</v>
      </c>
      <c r="W19" s="7" t="s">
        <v>99</v>
      </c>
    </row>
    <row r="20" spans="2:23" x14ac:dyDescent="0.3">
      <c r="B20" s="7" t="s">
        <v>22</v>
      </c>
      <c r="C20" s="8">
        <f>Detail!AJ27 + Detail!BB27</f>
        <v>1820090</v>
      </c>
      <c r="D20" s="8">
        <f>Detail!AJ48 + Detail!BB48</f>
        <v>1726827.9571405053</v>
      </c>
      <c r="E20" s="8">
        <f t="shared" si="0"/>
        <v>207.77283105022832</v>
      </c>
      <c r="F20" s="9">
        <f t="shared" si="0"/>
        <v>197.12647912562846</v>
      </c>
      <c r="G20" s="11">
        <f t="shared" si="1"/>
        <v>10.646351924599855</v>
      </c>
      <c r="I20" s="17">
        <f>Detail!O27</f>
        <v>26120346.307917953</v>
      </c>
      <c r="J20" s="20">
        <f>Detail!O48</f>
        <v>26238656.273926731</v>
      </c>
      <c r="K20" s="2">
        <f t="shared" si="2"/>
        <v>-118309.96600877866</v>
      </c>
      <c r="L20" s="20">
        <f>Detail!AJ92 + Detail!BB92</f>
        <v>-3693558.4248219151</v>
      </c>
      <c r="M20" s="21">
        <f t="shared" si="3"/>
        <v>-3811868.3908306938</v>
      </c>
      <c r="N20" s="22">
        <f t="shared" si="4"/>
        <v>-1319287.6500665031</v>
      </c>
      <c r="O20" s="20"/>
      <c r="P20" s="21">
        <f t="shared" si="5"/>
        <v>-1319287.6500665031</v>
      </c>
      <c r="Q20" s="22">
        <f t="shared" si="6"/>
        <v>-1187358.8850598529</v>
      </c>
      <c r="S20" s="23">
        <f t="shared" si="7"/>
        <v>14.351128959511867</v>
      </c>
      <c r="T20" s="23">
        <f t="shared" si="7"/>
        <v>15.194713616622199</v>
      </c>
      <c r="V20" s="24" t="s">
        <v>82</v>
      </c>
      <c r="W20" s="7" t="s">
        <v>101</v>
      </c>
    </row>
    <row r="21" spans="2:23" x14ac:dyDescent="0.3">
      <c r="B21" s="7" t="s">
        <v>23</v>
      </c>
      <c r="C21" s="8">
        <f>Detail!AJ28 + Detail!BB28</f>
        <v>215249</v>
      </c>
      <c r="D21" s="8">
        <f>Detail!AJ49 + Detail!BB49</f>
        <v>275344.24718168331</v>
      </c>
      <c r="E21" s="8">
        <f t="shared" si="0"/>
        <v>24.571803652968036</v>
      </c>
      <c r="F21" s="9">
        <f t="shared" si="0"/>
        <v>31.431991687406772</v>
      </c>
      <c r="G21" s="11">
        <f t="shared" si="1"/>
        <v>-6.8601880344387354</v>
      </c>
      <c r="I21" s="17">
        <f>Detail!O28</f>
        <v>4600468.4662159923</v>
      </c>
      <c r="J21" s="20">
        <f>Detail!O49</f>
        <v>6166861.3328985563</v>
      </c>
      <c r="K21" s="2">
        <f t="shared" si="2"/>
        <v>-1566392.8666825639</v>
      </c>
      <c r="L21" s="20">
        <f>Detail!AJ93 + Detail!BB93</f>
        <v>706844.07175171794</v>
      </c>
      <c r="M21" s="21">
        <f t="shared" si="3"/>
        <v>-859548.79493084596</v>
      </c>
      <c r="N21" s="22">
        <f t="shared" si="4"/>
        <v>-297489.83792556578</v>
      </c>
      <c r="O21" s="20"/>
      <c r="P21" s="21">
        <f t="shared" si="5"/>
        <v>-297489.83792556578</v>
      </c>
      <c r="Q21" s="22">
        <f t="shared" si="6"/>
        <v>-267740.85413300921</v>
      </c>
      <c r="S21" s="23">
        <f t="shared" si="7"/>
        <v>21.372775094035244</v>
      </c>
      <c r="T21" s="23">
        <f t="shared" si="7"/>
        <v>22.396913667237111</v>
      </c>
      <c r="V21" s="24" t="s">
        <v>83</v>
      </c>
      <c r="W21" s="7" t="s">
        <v>102</v>
      </c>
    </row>
    <row r="22" spans="2:23" x14ac:dyDescent="0.3">
      <c r="B22" s="7" t="s">
        <v>24</v>
      </c>
      <c r="C22" s="8"/>
      <c r="D22" s="8"/>
      <c r="E22" s="8"/>
      <c r="F22" s="9"/>
      <c r="G22" s="11"/>
      <c r="I22" s="17">
        <f>Detail!O29</f>
        <v>9652956.3800000027</v>
      </c>
      <c r="J22" s="20">
        <f>Detail!O50</f>
        <v>10519000</v>
      </c>
      <c r="K22" s="2">
        <f t="shared" si="2"/>
        <v>-866043.61999999732</v>
      </c>
      <c r="L22" s="20">
        <f>Detail!AJ94 + Detail!BB94</f>
        <v>0</v>
      </c>
      <c r="M22" s="21">
        <f t="shared" si="3"/>
        <v>-866043.61999999732</v>
      </c>
      <c r="N22" s="22">
        <f t="shared" si="4"/>
        <v>-299737.69688199909</v>
      </c>
      <c r="O22" s="20"/>
      <c r="P22" s="21">
        <f t="shared" si="5"/>
        <v>-299737.69688199909</v>
      </c>
      <c r="Q22" s="22">
        <f t="shared" si="6"/>
        <v>-269763.92719379917</v>
      </c>
      <c r="S22" s="23"/>
      <c r="T22" s="23"/>
    </row>
    <row r="23" spans="2:23" x14ac:dyDescent="0.3">
      <c r="B23" s="7" t="s">
        <v>25</v>
      </c>
      <c r="C23" s="8"/>
      <c r="D23" s="8"/>
      <c r="E23" s="8"/>
      <c r="F23" s="9"/>
      <c r="G23" s="11"/>
      <c r="I23" s="17">
        <f>Detail!O30</f>
        <v>28507878</v>
      </c>
      <c r="J23" s="20">
        <f>Detail!O51</f>
        <v>28694870.52173971</v>
      </c>
      <c r="K23" s="2">
        <f t="shared" si="2"/>
        <v>-186992.52173971012</v>
      </c>
      <c r="L23" s="20">
        <f>Detail!AJ95 + Detail!BB95</f>
        <v>0</v>
      </c>
      <c r="M23" s="21">
        <f t="shared" si="3"/>
        <v>-186992.52173971012</v>
      </c>
      <c r="N23" s="22">
        <f t="shared" si="4"/>
        <v>-64718.111774113677</v>
      </c>
      <c r="O23" s="20"/>
      <c r="P23" s="21">
        <f t="shared" si="5"/>
        <v>-64718.111774113677</v>
      </c>
      <c r="Q23" s="22">
        <f t="shared" si="6"/>
        <v>-58246.300596702313</v>
      </c>
      <c r="S23" s="23"/>
      <c r="T23" s="23"/>
    </row>
    <row r="24" spans="2:23" x14ac:dyDescent="0.3">
      <c r="B24" s="7" t="s">
        <v>26</v>
      </c>
      <c r="C24" s="8"/>
      <c r="D24" s="8"/>
      <c r="E24" s="8"/>
      <c r="F24" s="9"/>
      <c r="G24" s="11"/>
      <c r="I24" s="17">
        <f>Detail!O31</f>
        <v>16747298</v>
      </c>
      <c r="J24" s="20">
        <f>Detail!O52</f>
        <v>16588999.999999994</v>
      </c>
      <c r="K24" s="2">
        <f t="shared" si="2"/>
        <v>158298.00000000559</v>
      </c>
      <c r="L24" s="20">
        <f>Detail!AJ96 + Detail!BB96</f>
        <v>0</v>
      </c>
      <c r="M24" s="21">
        <f t="shared" si="3"/>
        <v>158298.00000000559</v>
      </c>
      <c r="N24" s="22">
        <f t="shared" si="4"/>
        <v>54786.937800001935</v>
      </c>
      <c r="O24" s="20"/>
      <c r="P24" s="21">
        <f t="shared" si="5"/>
        <v>54786.937800001935</v>
      </c>
      <c r="Q24" s="22">
        <f t="shared" si="6"/>
        <v>49308.244020001745</v>
      </c>
      <c r="S24" s="23"/>
      <c r="T24" s="23"/>
    </row>
    <row r="25" spans="2:23" x14ac:dyDescent="0.3">
      <c r="B25" s="7" t="s">
        <v>27</v>
      </c>
      <c r="C25" s="8"/>
      <c r="D25" s="8"/>
      <c r="E25" s="8"/>
      <c r="F25" s="9"/>
      <c r="G25" s="11"/>
      <c r="I25" s="17">
        <f>Detail!O32</f>
        <v>1801418</v>
      </c>
      <c r="J25" s="20">
        <f>Detail!O53</f>
        <v>1610000.0000000002</v>
      </c>
      <c r="K25" s="2">
        <f t="shared" si="2"/>
        <v>191417.99999999977</v>
      </c>
      <c r="L25" s="20">
        <f>Detail!AJ97 + Detail!BB97</f>
        <v>0</v>
      </c>
      <c r="M25" s="21">
        <f t="shared" si="3"/>
        <v>191417.99999999977</v>
      </c>
      <c r="N25" s="22">
        <f t="shared" si="4"/>
        <v>66249.769799999922</v>
      </c>
      <c r="O25" s="20"/>
      <c r="P25" s="21">
        <f t="shared" si="5"/>
        <v>66249.769799999922</v>
      </c>
      <c r="Q25" s="22">
        <f t="shared" si="6"/>
        <v>59624.79281999993</v>
      </c>
      <c r="S25" s="23"/>
      <c r="T25" s="23"/>
    </row>
    <row r="26" spans="2:23" x14ac:dyDescent="0.3">
      <c r="B26" s="7" t="s">
        <v>28</v>
      </c>
      <c r="C26" s="8">
        <f>Detail!AJ33 + Detail!BB33</f>
        <v>-9130535</v>
      </c>
      <c r="D26" s="8">
        <f>Detail!AJ54 + Detail!BB54</f>
        <v>-9139654.609692106</v>
      </c>
      <c r="E26" s="8">
        <f t="shared" ref="E26" si="8">C26 / 8760</f>
        <v>-1042.2985159817351</v>
      </c>
      <c r="F26" s="9">
        <f t="shared" ref="F26" si="9">D26 / 8760</f>
        <v>-1043.3395673164505</v>
      </c>
      <c r="G26" s="11">
        <f t="shared" ref="G26" si="10">E26 - F26</f>
        <v>1.0410513347153483</v>
      </c>
      <c r="I26" s="17">
        <f>Detail!O33</f>
        <v>0</v>
      </c>
      <c r="J26" s="20">
        <f>Detail!O54</f>
        <v>0</v>
      </c>
      <c r="K26" s="2">
        <f t="shared" ref="K26:K27" si="11">I26 - J26</f>
        <v>0</v>
      </c>
      <c r="L26" s="20">
        <f>Detail!AJ98 + Detail!BB98</f>
        <v>3568105.4975564852</v>
      </c>
      <c r="M26" s="21">
        <f t="shared" si="3"/>
        <v>3568105.4975564852</v>
      </c>
      <c r="N26" s="22">
        <f t="shared" si="4"/>
        <v>1234921.3127042996</v>
      </c>
      <c r="O26" s="20">
        <f>Detail!O9</f>
        <v>-933482</v>
      </c>
      <c r="P26" s="21">
        <f t="shared" si="5"/>
        <v>301439.31270429958</v>
      </c>
      <c r="Q26" s="22">
        <f t="shared" si="6"/>
        <v>271295.38143386965</v>
      </c>
      <c r="S26" s="23"/>
      <c r="T26" s="23"/>
    </row>
    <row r="27" spans="2:23" x14ac:dyDescent="0.3">
      <c r="B27" s="7" t="s">
        <v>30</v>
      </c>
      <c r="C27" s="112"/>
      <c r="D27" s="112"/>
      <c r="E27" s="112"/>
      <c r="F27" s="113"/>
      <c r="G27" s="114"/>
      <c r="I27" s="17">
        <f>Detail!O34</f>
        <v>-19660578</v>
      </c>
      <c r="J27" s="20">
        <f>Detail!O55</f>
        <v>-16643192</v>
      </c>
      <c r="K27" s="2">
        <f t="shared" si="11"/>
        <v>-3017386</v>
      </c>
      <c r="L27" s="20">
        <f>Detail!AJ99 + Detail!BB99</f>
        <v>0</v>
      </c>
      <c r="M27" s="21">
        <f t="shared" si="3"/>
        <v>-3017386</v>
      </c>
      <c r="N27" s="22">
        <f t="shared" si="4"/>
        <v>-1044317.2946</v>
      </c>
      <c r="O27" s="20"/>
      <c r="P27" s="21">
        <f t="shared" si="5"/>
        <v>-1044317.2946</v>
      </c>
      <c r="Q27" s="22">
        <f t="shared" si="6"/>
        <v>-939885.56514000008</v>
      </c>
      <c r="S27" s="23"/>
      <c r="T27" s="23"/>
    </row>
    <row r="28" spans="2:23" ht="15" thickBot="1" x14ac:dyDescent="0.35">
      <c r="B28" s="115" t="s">
        <v>70</v>
      </c>
      <c r="C28" s="116">
        <f>SUM(C10:C27)</f>
        <v>0</v>
      </c>
      <c r="D28" s="116">
        <f>SUM(D10:D27)</f>
        <v>0</v>
      </c>
      <c r="E28" s="116">
        <f t="shared" si="0"/>
        <v>0</v>
      </c>
      <c r="F28" s="117">
        <f t="shared" si="0"/>
        <v>0</v>
      </c>
      <c r="G28" s="118">
        <f t="shared" si="1"/>
        <v>0</v>
      </c>
      <c r="I28" s="119">
        <f>SUM(I10:I27)</f>
        <v>146639138</v>
      </c>
      <c r="J28" s="120">
        <f>SUM(J10:J27)</f>
        <v>118098227.41121632</v>
      </c>
      <c r="K28" s="121">
        <f>SUM(K10:K27)</f>
        <v>28540910.588783704</v>
      </c>
      <c r="L28" s="120">
        <f>ROUND(SUM(L10:L27), 0)</f>
        <v>0</v>
      </c>
      <c r="M28" s="122">
        <f>ROUND(SUM(M10:M27), 0)</f>
        <v>28540911</v>
      </c>
      <c r="N28" s="123">
        <f>ROUND(SUM(N10:N27), 0)</f>
        <v>9878009</v>
      </c>
      <c r="O28" s="120">
        <f>ROUND(SUM(O10:O27), 0)</f>
        <v>-1100456</v>
      </c>
      <c r="P28" s="122">
        <f t="shared" ref="P28:Q28" si="12">ROUND(SUM(P10:P27), 0)</f>
        <v>8777553</v>
      </c>
      <c r="Q28" s="124">
        <f t="shared" si="12"/>
        <v>7899798</v>
      </c>
      <c r="R28" s="7" t="str">
        <f>IF(Q28 &lt; 0, "rebate", "surch")</f>
        <v>surch</v>
      </c>
      <c r="S28" s="23"/>
      <c r="T28" s="23"/>
    </row>
    <row r="29" spans="2:23" ht="15" hidden="1" thickTop="1" x14ac:dyDescent="0.3">
      <c r="C29" s="8"/>
      <c r="E29" s="8"/>
      <c r="H29" s="125"/>
      <c r="I29" s="17">
        <f>Detail!O35</f>
        <v>146639138</v>
      </c>
      <c r="J29" s="17">
        <f>Detail!O56</f>
        <v>118098227.4112163</v>
      </c>
      <c r="K29" s="2">
        <f>Detail!O77</f>
        <v>28540910.588783685</v>
      </c>
      <c r="L29" s="47"/>
      <c r="M29" s="126">
        <f>K29</f>
        <v>28540910.588783685</v>
      </c>
      <c r="N29" s="22">
        <f>Detail!O7</f>
        <v>9878006.874400001</v>
      </c>
      <c r="O29" s="47"/>
      <c r="P29" s="126">
        <f>Detail!O10</f>
        <v>8777550.874400001</v>
      </c>
      <c r="Q29" s="127">
        <f>Detail!O12</f>
        <v>7899795.7869600002</v>
      </c>
    </row>
    <row r="30" spans="2:23" ht="15" thickTop="1" x14ac:dyDescent="0.3">
      <c r="C30" s="8"/>
      <c r="D30" s="8"/>
      <c r="E30" s="8"/>
      <c r="F30" s="8"/>
      <c r="G30" s="8"/>
    </row>
    <row r="31" spans="2:23" x14ac:dyDescent="0.3">
      <c r="B31" s="115" t="s">
        <v>61</v>
      </c>
      <c r="C31" s="8"/>
      <c r="G31" s="128" t="s">
        <v>67</v>
      </c>
      <c r="Q31" s="128" t="s">
        <v>68</v>
      </c>
    </row>
    <row r="32" spans="2:23" x14ac:dyDescent="0.3">
      <c r="E32" s="7" t="s">
        <v>56</v>
      </c>
      <c r="G32" s="8">
        <f>SUM(G10:G11)</f>
        <v>42.878323218108136</v>
      </c>
      <c r="P32" s="7" t="s">
        <v>56</v>
      </c>
      <c r="Q32" s="63">
        <f>SUM(Q10:Q11)</f>
        <v>-3757706.9632073073</v>
      </c>
      <c r="R32" s="7" t="str">
        <f t="shared" ref="R32:R40" si="13">IF(Q32 &lt; 0, "rebate", "surch")</f>
        <v>rebate</v>
      </c>
    </row>
    <row r="33" spans="5:18" x14ac:dyDescent="0.3">
      <c r="E33" s="7" t="s">
        <v>57</v>
      </c>
      <c r="G33" s="8">
        <f>G26</f>
        <v>1.0410513347153483</v>
      </c>
      <c r="P33" s="7" t="s">
        <v>57</v>
      </c>
      <c r="Q33" s="65">
        <f>Q26</f>
        <v>271295.38143386965</v>
      </c>
      <c r="R33" s="7" t="str">
        <f t="shared" si="13"/>
        <v>surch</v>
      </c>
    </row>
    <row r="34" spans="5:18" x14ac:dyDescent="0.3">
      <c r="E34" s="7" t="s">
        <v>55</v>
      </c>
      <c r="G34" s="8">
        <f>SUM(G12:G14)</f>
        <v>-3.0628058495860699</v>
      </c>
      <c r="P34" s="7" t="s">
        <v>55</v>
      </c>
      <c r="Q34" s="65">
        <f>SUM(Q12:Q14)</f>
        <v>1338775.1963903392</v>
      </c>
      <c r="R34" s="7" t="str">
        <f t="shared" si="13"/>
        <v>surch</v>
      </c>
    </row>
    <row r="35" spans="5:18" x14ac:dyDescent="0.3">
      <c r="E35" s="7" t="s">
        <v>62</v>
      </c>
      <c r="G35" s="8">
        <f>SUM(G15:G16)</f>
        <v>68.94018264840183</v>
      </c>
      <c r="P35" s="7" t="s">
        <v>62</v>
      </c>
      <c r="Q35" s="65">
        <f>SUM(Q15:Q16)</f>
        <v>3045414.2607566821</v>
      </c>
      <c r="R35" s="7" t="str">
        <f t="shared" si="13"/>
        <v>surch</v>
      </c>
    </row>
    <row r="36" spans="5:18" x14ac:dyDescent="0.3">
      <c r="E36" s="7" t="s">
        <v>63</v>
      </c>
      <c r="G36" s="8">
        <f>SUM(G17:G18)</f>
        <v>-46.033463163123244</v>
      </c>
      <c r="P36" s="7" t="s">
        <v>63</v>
      </c>
      <c r="Q36" s="65">
        <f>SUM(Q17:Q18)</f>
        <v>3563240.6536528356</v>
      </c>
      <c r="R36" s="7" t="str">
        <f t="shared" si="13"/>
        <v>surch</v>
      </c>
    </row>
    <row r="37" spans="5:18" x14ac:dyDescent="0.3">
      <c r="E37" s="7" t="s">
        <v>64</v>
      </c>
      <c r="G37" s="8">
        <f>SUM(G19:G23)</f>
        <v>-63.763288188516029</v>
      </c>
      <c r="P37" s="7" t="s">
        <v>64</v>
      </c>
      <c r="Q37" s="65">
        <f>SUM(Q19:Q23)</f>
        <v>4269731.8385738181</v>
      </c>
      <c r="R37" s="7" t="str">
        <f t="shared" si="13"/>
        <v>surch</v>
      </c>
    </row>
    <row r="38" spans="5:18" x14ac:dyDescent="0.3">
      <c r="E38" s="7" t="s">
        <v>66</v>
      </c>
      <c r="G38" s="8">
        <f>G24 + G27</f>
        <v>0</v>
      </c>
      <c r="P38" s="7" t="s">
        <v>66</v>
      </c>
      <c r="Q38" s="65">
        <f>Q24 + Q27</f>
        <v>-890577.32111999835</v>
      </c>
      <c r="R38" s="7" t="str">
        <f t="shared" si="13"/>
        <v>rebate</v>
      </c>
    </row>
    <row r="39" spans="5:18" ht="16.2" x14ac:dyDescent="0.45">
      <c r="E39" s="7" t="s">
        <v>65</v>
      </c>
      <c r="G39" s="16">
        <f>G25</f>
        <v>0</v>
      </c>
      <c r="P39" s="7" t="s">
        <v>65</v>
      </c>
      <c r="Q39" s="6">
        <f>Q25</f>
        <v>59624.79281999993</v>
      </c>
      <c r="R39" s="7" t="str">
        <f t="shared" si="13"/>
        <v>surch</v>
      </c>
    </row>
    <row r="40" spans="5:18" ht="16.2" x14ac:dyDescent="0.45">
      <c r="G40" s="129">
        <f>ROUND(SUM(G32:G39), 0)</f>
        <v>0</v>
      </c>
      <c r="Q40" s="130">
        <f>SUM(Q32:Q39)</f>
        <v>7899797.8393002376</v>
      </c>
      <c r="R40" s="7" t="str">
        <f t="shared" si="13"/>
        <v>surch</v>
      </c>
    </row>
    <row r="41" spans="5:18" x14ac:dyDescent="0.3">
      <c r="G41" s="8"/>
    </row>
  </sheetData>
  <printOptions horizontalCentered="1"/>
  <pageMargins left="0.19685039370078741" right="0.19685039370078741" top="0.39370078740157483" bottom="0.39370078740157483" header="0.31496062992125984" footer="0.31496062992125984"/>
  <pageSetup scale="86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A106-BFA5-41FA-862A-5E7CA5AF65B8}">
  <sheetPr codeName="Sheet1"/>
  <dimension ref="A2:BD100"/>
  <sheetViews>
    <sheetView showGridLines="0" zoomScaleNormal="100" workbookViewId="0"/>
  </sheetViews>
  <sheetFormatPr defaultColWidth="9.109375" defaultRowHeight="14.4" outlineLevelCol="1" x14ac:dyDescent="0.3"/>
  <cols>
    <col min="1" max="1" width="4.77734375" style="7" customWidth="1"/>
    <col min="2" max="2" width="18.77734375" style="7" bestFit="1" customWidth="1"/>
    <col min="3" max="14" width="10.77734375" style="7" customWidth="1" outlineLevel="1"/>
    <col min="15" max="15" width="11.77734375" style="7" customWidth="1"/>
    <col min="16" max="17" width="11.77734375" style="7" hidden="1" customWidth="1"/>
    <col min="18" max="18" width="9.109375" style="7" hidden="1" customWidth="1"/>
    <col min="19" max="20" width="10.77734375" style="7" hidden="1" customWidth="1"/>
    <col min="21" max="21" width="3.77734375" style="7" customWidth="1"/>
    <col min="22" max="22" width="4.77734375" style="7" customWidth="1"/>
    <col min="23" max="23" width="18.77734375" style="7" bestFit="1" customWidth="1"/>
    <col min="24" max="35" width="10.77734375" style="7" customWidth="1" outlineLevel="1"/>
    <col min="36" max="38" width="11.77734375" style="7" customWidth="1"/>
    <col min="39" max="39" width="3.77734375" style="7" customWidth="1"/>
    <col min="40" max="40" width="4.77734375" style="7" customWidth="1"/>
    <col min="41" max="41" width="18.77734375" style="7" bestFit="1" customWidth="1"/>
    <col min="42" max="53" width="10.77734375" style="7" customWidth="1" outlineLevel="1"/>
    <col min="54" max="56" width="11.77734375" style="7" customWidth="1"/>
    <col min="57" max="16384" width="9.109375" style="7"/>
  </cols>
  <sheetData>
    <row r="2" spans="1:56" x14ac:dyDescent="0.3">
      <c r="C2" s="28">
        <v>44013</v>
      </c>
      <c r="D2" s="28">
        <v>44044</v>
      </c>
      <c r="E2" s="28">
        <v>44075</v>
      </c>
      <c r="F2" s="28">
        <v>44105</v>
      </c>
      <c r="G2" s="28">
        <v>44136</v>
      </c>
      <c r="H2" s="28">
        <v>44166</v>
      </c>
      <c r="I2" s="28">
        <v>44197</v>
      </c>
      <c r="J2" s="28">
        <v>44228</v>
      </c>
      <c r="K2" s="28">
        <v>44256</v>
      </c>
      <c r="L2" s="28">
        <v>44287</v>
      </c>
      <c r="M2" s="28">
        <v>44317</v>
      </c>
      <c r="N2" s="29">
        <v>44348</v>
      </c>
      <c r="O2" s="30" t="s">
        <v>3</v>
      </c>
      <c r="S2" s="31" t="s">
        <v>10</v>
      </c>
      <c r="T2" s="31" t="s">
        <v>11</v>
      </c>
    </row>
    <row r="3" spans="1:56" x14ac:dyDescent="0.3">
      <c r="A3" s="24">
        <v>1</v>
      </c>
      <c r="B3" s="7" t="s">
        <v>0</v>
      </c>
      <c r="C3" s="32">
        <v>8134125</v>
      </c>
      <c r="D3" s="32">
        <v>10961271</v>
      </c>
      <c r="E3" s="32">
        <v>12112220</v>
      </c>
      <c r="F3" s="32">
        <v>12076152</v>
      </c>
      <c r="G3" s="32">
        <v>12507561</v>
      </c>
      <c r="H3" s="32">
        <v>14964809</v>
      </c>
      <c r="I3" s="32">
        <v>14338776</v>
      </c>
      <c r="J3" s="32">
        <v>12042560</v>
      </c>
      <c r="K3" s="32">
        <v>14274494</v>
      </c>
      <c r="L3" s="32">
        <v>12322637</v>
      </c>
      <c r="M3" s="32">
        <v>4496315</v>
      </c>
      <c r="N3" s="33">
        <v>18408218</v>
      </c>
      <c r="O3" s="34">
        <f>SUM(C3:N3)</f>
        <v>146639138</v>
      </c>
      <c r="P3" s="32">
        <v>146639138</v>
      </c>
      <c r="Q3" s="35">
        <f t="shared" ref="Q3:Q10" si="0">O3 - P3</f>
        <v>0</v>
      </c>
      <c r="S3" s="35">
        <f>SUM(C3:H3)</f>
        <v>70756138</v>
      </c>
      <c r="T3" s="35">
        <f>SUM(I3:N3)</f>
        <v>75883000</v>
      </c>
    </row>
    <row r="4" spans="1:56" x14ac:dyDescent="0.3">
      <c r="A4" s="24">
        <v>2</v>
      </c>
      <c r="B4" s="7" t="s">
        <v>1</v>
      </c>
      <c r="C4" s="36">
        <v>7922978</v>
      </c>
      <c r="D4" s="36">
        <v>12493755</v>
      </c>
      <c r="E4" s="36">
        <v>9477517</v>
      </c>
      <c r="F4" s="36">
        <v>9931163</v>
      </c>
      <c r="G4" s="36">
        <v>11524159</v>
      </c>
      <c r="H4" s="36">
        <v>12389732</v>
      </c>
      <c r="I4" s="36">
        <v>14387604</v>
      </c>
      <c r="J4" s="36">
        <v>12860040</v>
      </c>
      <c r="K4" s="36">
        <v>10791197</v>
      </c>
      <c r="L4" s="36">
        <v>6565440</v>
      </c>
      <c r="M4" s="36">
        <v>4903131</v>
      </c>
      <c r="N4" s="37">
        <v>4851518</v>
      </c>
      <c r="O4" s="38">
        <f t="shared" ref="O4:O12" si="1">SUM(C4:N4)</f>
        <v>118098234</v>
      </c>
      <c r="P4" s="32">
        <v>118098234</v>
      </c>
      <c r="Q4" s="35">
        <f t="shared" si="0"/>
        <v>0</v>
      </c>
      <c r="S4" s="39">
        <f t="shared" ref="S4:S12" si="2">SUM(C4:H4)</f>
        <v>63739304</v>
      </c>
      <c r="T4" s="39">
        <f t="shared" ref="T4:T12" si="3">SUM(I4:N4)</f>
        <v>54358930</v>
      </c>
    </row>
    <row r="5" spans="1:56" x14ac:dyDescent="0.3">
      <c r="A5" s="24">
        <v>3</v>
      </c>
      <c r="B5" s="7" t="s">
        <v>2</v>
      </c>
      <c r="C5" s="40">
        <f>C3 - C4</f>
        <v>211147</v>
      </c>
      <c r="D5" s="40">
        <f t="shared" ref="D5:H5" si="4">D3 - D4</f>
        <v>-1532484</v>
      </c>
      <c r="E5" s="40">
        <f t="shared" si="4"/>
        <v>2634703</v>
      </c>
      <c r="F5" s="40">
        <f t="shared" si="4"/>
        <v>2144989</v>
      </c>
      <c r="G5" s="40">
        <f t="shared" si="4"/>
        <v>983402</v>
      </c>
      <c r="H5" s="40">
        <f t="shared" si="4"/>
        <v>2575077</v>
      </c>
      <c r="I5" s="40">
        <f t="shared" ref="I5" si="5">I3 - I4</f>
        <v>-48828</v>
      </c>
      <c r="J5" s="40">
        <f t="shared" ref="J5" si="6">J3 - J4</f>
        <v>-817480</v>
      </c>
      <c r="K5" s="40">
        <f t="shared" ref="K5" si="7">K3 - K4</f>
        <v>3483297</v>
      </c>
      <c r="L5" s="40">
        <f t="shared" ref="L5" si="8">L3 - L4</f>
        <v>5757197</v>
      </c>
      <c r="M5" s="40">
        <f t="shared" ref="M5" si="9">M3 - M4</f>
        <v>-406816</v>
      </c>
      <c r="N5" s="41">
        <f t="shared" ref="N5" si="10">N3 - N4</f>
        <v>13556700</v>
      </c>
      <c r="O5" s="42">
        <f t="shared" si="1"/>
        <v>28540904</v>
      </c>
      <c r="P5" s="32"/>
      <c r="Q5" s="35"/>
      <c r="S5" s="40">
        <f t="shared" si="2"/>
        <v>7016834</v>
      </c>
      <c r="T5" s="40">
        <f t="shared" si="3"/>
        <v>21524070</v>
      </c>
    </row>
    <row r="6" spans="1:56" x14ac:dyDescent="0.3">
      <c r="A6" s="24">
        <v>4</v>
      </c>
      <c r="B6" s="7" t="s">
        <v>4</v>
      </c>
      <c r="C6" s="43">
        <v>0.34610000000000002</v>
      </c>
      <c r="D6" s="43">
        <v>0.34610000000000002</v>
      </c>
      <c r="E6" s="43">
        <v>0.34610000000000002</v>
      </c>
      <c r="F6" s="43">
        <v>0.34610000000000002</v>
      </c>
      <c r="G6" s="43">
        <v>0.34610000000000002</v>
      </c>
      <c r="H6" s="43">
        <v>0.34610000000000002</v>
      </c>
      <c r="I6" s="43">
        <v>0.34610000000000002</v>
      </c>
      <c r="J6" s="43">
        <v>0.34610000000000002</v>
      </c>
      <c r="K6" s="43">
        <v>0.34610000000000002</v>
      </c>
      <c r="L6" s="43">
        <v>0.34610000000000002</v>
      </c>
      <c r="M6" s="43">
        <v>0.34610000000000002</v>
      </c>
      <c r="N6" s="44">
        <v>0.34610000000000002</v>
      </c>
      <c r="O6" s="45"/>
      <c r="P6" s="32"/>
      <c r="Q6" s="35"/>
    </row>
    <row r="7" spans="1:56" x14ac:dyDescent="0.3">
      <c r="A7" s="24">
        <v>5</v>
      </c>
      <c r="B7" s="7" t="s">
        <v>5</v>
      </c>
      <c r="C7" s="40">
        <f>PRODUCT(C5:C6)</f>
        <v>73077.976699999999</v>
      </c>
      <c r="D7" s="40">
        <f t="shared" ref="D7:N7" si="11">PRODUCT(D5:D6)</f>
        <v>-530392.71240000008</v>
      </c>
      <c r="E7" s="40">
        <f t="shared" si="11"/>
        <v>911870.70830000006</v>
      </c>
      <c r="F7" s="40">
        <f t="shared" si="11"/>
        <v>742380.69290000002</v>
      </c>
      <c r="G7" s="40">
        <f t="shared" si="11"/>
        <v>340355.43220000004</v>
      </c>
      <c r="H7" s="40">
        <f t="shared" si="11"/>
        <v>891234.14970000007</v>
      </c>
      <c r="I7" s="40">
        <f t="shared" si="11"/>
        <v>-16899.370800000001</v>
      </c>
      <c r="J7" s="40">
        <f t="shared" si="11"/>
        <v>-282929.82800000004</v>
      </c>
      <c r="K7" s="40">
        <f t="shared" si="11"/>
        <v>1205569.0917</v>
      </c>
      <c r="L7" s="40">
        <f t="shared" si="11"/>
        <v>1992565.8817</v>
      </c>
      <c r="M7" s="40">
        <f t="shared" si="11"/>
        <v>-140799.01760000002</v>
      </c>
      <c r="N7" s="41">
        <f t="shared" si="11"/>
        <v>4691973.87</v>
      </c>
      <c r="O7" s="42">
        <f t="shared" si="1"/>
        <v>9878006.874400001</v>
      </c>
      <c r="P7" s="32">
        <v>9878010</v>
      </c>
      <c r="Q7" s="35">
        <f t="shared" si="0"/>
        <v>-3.1255999989807606</v>
      </c>
      <c r="S7" s="40">
        <f t="shared" si="2"/>
        <v>2428526.2474000002</v>
      </c>
      <c r="T7" s="40">
        <f t="shared" si="3"/>
        <v>7449480.6270000003</v>
      </c>
    </row>
    <row r="8" spans="1:56" x14ac:dyDescent="0.3">
      <c r="A8" s="24">
        <v>6</v>
      </c>
      <c r="B8" s="7" t="s">
        <v>6</v>
      </c>
      <c r="C8" s="32">
        <v>-10706</v>
      </c>
      <c r="D8" s="32">
        <v>-3899</v>
      </c>
      <c r="E8" s="32">
        <v>-21024</v>
      </c>
      <c r="F8" s="32">
        <v>-16553</v>
      </c>
      <c r="G8" s="32">
        <v>-16812</v>
      </c>
      <c r="H8" s="32">
        <v>-15651</v>
      </c>
      <c r="I8" s="32">
        <v>-19429</v>
      </c>
      <c r="J8" s="32">
        <v>-16735</v>
      </c>
      <c r="K8" s="32">
        <v>-14590</v>
      </c>
      <c r="L8" s="32">
        <v>-16209</v>
      </c>
      <c r="M8" s="32">
        <v>-4922</v>
      </c>
      <c r="N8" s="33">
        <v>-10444</v>
      </c>
      <c r="O8" s="34">
        <f t="shared" si="1"/>
        <v>-166974</v>
      </c>
      <c r="P8" s="32">
        <v>-166974</v>
      </c>
      <c r="Q8" s="35">
        <f t="shared" si="0"/>
        <v>0</v>
      </c>
      <c r="S8" s="35">
        <f t="shared" si="2"/>
        <v>-84645</v>
      </c>
      <c r="T8" s="35">
        <f t="shared" si="3"/>
        <v>-82329</v>
      </c>
    </row>
    <row r="9" spans="1:56" x14ac:dyDescent="0.3">
      <c r="A9" s="24">
        <v>7</v>
      </c>
      <c r="B9" s="7" t="s">
        <v>9</v>
      </c>
      <c r="C9" s="36">
        <v>-269258</v>
      </c>
      <c r="D9" s="36">
        <v>114840</v>
      </c>
      <c r="E9" s="36">
        <v>486068</v>
      </c>
      <c r="F9" s="36">
        <v>103708</v>
      </c>
      <c r="G9" s="36">
        <v>-132924</v>
      </c>
      <c r="H9" s="36">
        <v>162976</v>
      </c>
      <c r="I9" s="36">
        <v>304480</v>
      </c>
      <c r="J9" s="36">
        <v>-281688</v>
      </c>
      <c r="K9" s="36">
        <v>-3564</v>
      </c>
      <c r="L9" s="36">
        <v>17358</v>
      </c>
      <c r="M9" s="36">
        <v>-508530</v>
      </c>
      <c r="N9" s="37">
        <v>-926948</v>
      </c>
      <c r="O9" s="38">
        <f t="shared" si="1"/>
        <v>-933482</v>
      </c>
      <c r="P9" s="32">
        <v>-933482</v>
      </c>
      <c r="Q9" s="35">
        <f t="shared" si="0"/>
        <v>0</v>
      </c>
      <c r="S9" s="39">
        <f t="shared" si="2"/>
        <v>465410</v>
      </c>
      <c r="T9" s="39">
        <f t="shared" si="3"/>
        <v>-1398892</v>
      </c>
    </row>
    <row r="10" spans="1:56" x14ac:dyDescent="0.3">
      <c r="A10" s="24">
        <v>8</v>
      </c>
      <c r="B10" s="46" t="s">
        <v>7</v>
      </c>
      <c r="C10" s="40">
        <f>SUM(C7:C9)</f>
        <v>-206886.0233</v>
      </c>
      <c r="D10" s="40">
        <f t="shared" ref="D10:N10" si="12">SUM(D7:D9)</f>
        <v>-419451.71240000008</v>
      </c>
      <c r="E10" s="40">
        <f t="shared" si="12"/>
        <v>1376914.7083000001</v>
      </c>
      <c r="F10" s="40">
        <f t="shared" si="12"/>
        <v>829535.69290000002</v>
      </c>
      <c r="G10" s="40">
        <f t="shared" si="12"/>
        <v>190619.43220000004</v>
      </c>
      <c r="H10" s="40">
        <f t="shared" si="12"/>
        <v>1038559.1497000001</v>
      </c>
      <c r="I10" s="40">
        <f t="shared" si="12"/>
        <v>268151.62919999997</v>
      </c>
      <c r="J10" s="40">
        <f t="shared" si="12"/>
        <v>-581352.82799999998</v>
      </c>
      <c r="K10" s="40">
        <f t="shared" si="12"/>
        <v>1187415.0917</v>
      </c>
      <c r="L10" s="40">
        <f t="shared" si="12"/>
        <v>1993714.8817</v>
      </c>
      <c r="M10" s="40">
        <f t="shared" si="12"/>
        <v>-654251.01760000002</v>
      </c>
      <c r="N10" s="41">
        <f t="shared" si="12"/>
        <v>3754581.87</v>
      </c>
      <c r="O10" s="42">
        <f t="shared" si="1"/>
        <v>8777550.874400001</v>
      </c>
      <c r="P10" s="32">
        <v>8777554</v>
      </c>
      <c r="Q10" s="35">
        <f t="shared" si="0"/>
        <v>-3.1255999989807606</v>
      </c>
      <c r="S10" s="40">
        <f t="shared" si="2"/>
        <v>2809291.2474000002</v>
      </c>
      <c r="T10" s="40">
        <f t="shared" si="3"/>
        <v>5968259.6270000003</v>
      </c>
    </row>
    <row r="11" spans="1:56" x14ac:dyDescent="0.3">
      <c r="A11" s="24">
        <v>9</v>
      </c>
      <c r="B11" s="46"/>
      <c r="C11" s="43">
        <v>0.9</v>
      </c>
      <c r="D11" s="43">
        <v>0.9</v>
      </c>
      <c r="E11" s="43">
        <v>0.9</v>
      </c>
      <c r="F11" s="43">
        <v>0.9</v>
      </c>
      <c r="G11" s="43">
        <v>0.9</v>
      </c>
      <c r="H11" s="43">
        <v>0.9</v>
      </c>
      <c r="I11" s="43">
        <v>0.9</v>
      </c>
      <c r="J11" s="43">
        <v>0.9</v>
      </c>
      <c r="K11" s="43">
        <v>0.9</v>
      </c>
      <c r="L11" s="43">
        <v>0.9</v>
      </c>
      <c r="M11" s="43">
        <v>0.9</v>
      </c>
      <c r="N11" s="44">
        <v>0.9</v>
      </c>
      <c r="O11" s="38"/>
      <c r="P11" s="32"/>
      <c r="Q11" s="35"/>
    </row>
    <row r="12" spans="1:56" x14ac:dyDescent="0.3">
      <c r="A12" s="24">
        <v>10</v>
      </c>
      <c r="B12" s="7" t="s">
        <v>8</v>
      </c>
      <c r="C12" s="40">
        <f>PRODUCT(C10:C11)</f>
        <v>-186197.42097000001</v>
      </c>
      <c r="D12" s="40">
        <f t="shared" ref="D12:N12" si="13">PRODUCT(D10:D11)</f>
        <v>-377506.54116000008</v>
      </c>
      <c r="E12" s="40">
        <f t="shared" si="13"/>
        <v>1239223.2374700001</v>
      </c>
      <c r="F12" s="40">
        <f t="shared" si="13"/>
        <v>746582.12361000001</v>
      </c>
      <c r="G12" s="40">
        <f t="shared" si="13"/>
        <v>171557.48898000005</v>
      </c>
      <c r="H12" s="40">
        <f t="shared" si="13"/>
        <v>934703.23473000003</v>
      </c>
      <c r="I12" s="40">
        <f t="shared" si="13"/>
        <v>241336.46627999996</v>
      </c>
      <c r="J12" s="40">
        <f t="shared" si="13"/>
        <v>-523217.54519999999</v>
      </c>
      <c r="K12" s="40">
        <f t="shared" si="13"/>
        <v>1068673.58253</v>
      </c>
      <c r="L12" s="40">
        <f t="shared" si="13"/>
        <v>1794343.39353</v>
      </c>
      <c r="M12" s="40">
        <f t="shared" si="13"/>
        <v>-588825.91584000003</v>
      </c>
      <c r="N12" s="41">
        <f t="shared" si="13"/>
        <v>3379123.6830000002</v>
      </c>
      <c r="O12" s="42">
        <f t="shared" si="1"/>
        <v>7899795.7869600002</v>
      </c>
      <c r="P12" s="32">
        <v>7899798</v>
      </c>
      <c r="Q12" s="35">
        <f>O12 - P12</f>
        <v>-2.2130399998277426</v>
      </c>
      <c r="S12" s="40">
        <f t="shared" si="2"/>
        <v>2528362.1226599999</v>
      </c>
      <c r="T12" s="40">
        <f t="shared" si="3"/>
        <v>5371433.6643000003</v>
      </c>
    </row>
    <row r="13" spans="1:56" x14ac:dyDescent="0.3">
      <c r="N13" s="47"/>
      <c r="O13" s="48"/>
    </row>
    <row r="14" spans="1:56" ht="3.9" customHeight="1" x14ac:dyDescent="0.3">
      <c r="AI14" s="47"/>
      <c r="AJ14" s="48"/>
      <c r="AK14" s="48"/>
      <c r="AL14" s="48"/>
      <c r="AM14" s="48"/>
      <c r="BA14" s="47"/>
      <c r="BB14" s="48"/>
      <c r="BC14" s="48"/>
      <c r="BD14" s="48"/>
    </row>
    <row r="15" spans="1:56" ht="18" x14ac:dyDescent="0.35">
      <c r="A15" s="49" t="s">
        <v>35</v>
      </c>
      <c r="C15" s="28">
        <f>C2</f>
        <v>44013</v>
      </c>
      <c r="D15" s="28">
        <f t="shared" ref="D15:O15" si="14">D2</f>
        <v>44044</v>
      </c>
      <c r="E15" s="28">
        <f t="shared" si="14"/>
        <v>44075</v>
      </c>
      <c r="F15" s="28">
        <f t="shared" si="14"/>
        <v>44105</v>
      </c>
      <c r="G15" s="28">
        <f t="shared" si="14"/>
        <v>44136</v>
      </c>
      <c r="H15" s="28">
        <f t="shared" si="14"/>
        <v>44166</v>
      </c>
      <c r="I15" s="28">
        <f t="shared" si="14"/>
        <v>44197</v>
      </c>
      <c r="J15" s="28">
        <f t="shared" si="14"/>
        <v>44228</v>
      </c>
      <c r="K15" s="28">
        <f t="shared" si="14"/>
        <v>44256</v>
      </c>
      <c r="L15" s="28">
        <f t="shared" si="14"/>
        <v>44287</v>
      </c>
      <c r="M15" s="28">
        <f t="shared" si="14"/>
        <v>44317</v>
      </c>
      <c r="N15" s="29">
        <f t="shared" si="14"/>
        <v>44348</v>
      </c>
      <c r="O15" s="30" t="str">
        <f t="shared" si="14"/>
        <v>Total</v>
      </c>
      <c r="V15" s="49" t="s">
        <v>37</v>
      </c>
      <c r="X15" s="28">
        <f>C15</f>
        <v>44013</v>
      </c>
      <c r="Y15" s="28">
        <f t="shared" ref="Y15:AJ15" si="15">D15</f>
        <v>44044</v>
      </c>
      <c r="Z15" s="28">
        <f t="shared" si="15"/>
        <v>44075</v>
      </c>
      <c r="AA15" s="28">
        <f t="shared" si="15"/>
        <v>44105</v>
      </c>
      <c r="AB15" s="28">
        <f t="shared" si="15"/>
        <v>44136</v>
      </c>
      <c r="AC15" s="28">
        <f t="shared" si="15"/>
        <v>44166</v>
      </c>
      <c r="AD15" s="28">
        <f t="shared" si="15"/>
        <v>44197</v>
      </c>
      <c r="AE15" s="28">
        <f t="shared" si="15"/>
        <v>44228</v>
      </c>
      <c r="AF15" s="28">
        <f t="shared" si="15"/>
        <v>44256</v>
      </c>
      <c r="AG15" s="28">
        <f t="shared" si="15"/>
        <v>44287</v>
      </c>
      <c r="AH15" s="28">
        <f t="shared" si="15"/>
        <v>44317</v>
      </c>
      <c r="AI15" s="29">
        <f t="shared" si="15"/>
        <v>44348</v>
      </c>
      <c r="AJ15" s="30" t="str">
        <f t="shared" si="15"/>
        <v>Total</v>
      </c>
      <c r="AK15" s="31" t="s">
        <v>10</v>
      </c>
      <c r="AL15" s="31" t="s">
        <v>11</v>
      </c>
      <c r="AN15" s="49" t="s">
        <v>38</v>
      </c>
      <c r="AP15" s="28">
        <f>X15</f>
        <v>44013</v>
      </c>
      <c r="AQ15" s="28">
        <f t="shared" ref="AQ15:BD15" si="16">Y15</f>
        <v>44044</v>
      </c>
      <c r="AR15" s="28">
        <f t="shared" si="16"/>
        <v>44075</v>
      </c>
      <c r="AS15" s="28">
        <f t="shared" si="16"/>
        <v>44105</v>
      </c>
      <c r="AT15" s="28">
        <f t="shared" si="16"/>
        <v>44136</v>
      </c>
      <c r="AU15" s="28">
        <f t="shared" si="16"/>
        <v>44166</v>
      </c>
      <c r="AV15" s="28">
        <f t="shared" si="16"/>
        <v>44197</v>
      </c>
      <c r="AW15" s="28">
        <f t="shared" si="16"/>
        <v>44228</v>
      </c>
      <c r="AX15" s="28">
        <f t="shared" si="16"/>
        <v>44256</v>
      </c>
      <c r="AY15" s="28">
        <f t="shared" si="16"/>
        <v>44287</v>
      </c>
      <c r="AZ15" s="28">
        <f t="shared" si="16"/>
        <v>44317</v>
      </c>
      <c r="BA15" s="29">
        <f t="shared" si="16"/>
        <v>44348</v>
      </c>
      <c r="BB15" s="30" t="str">
        <f t="shared" si="16"/>
        <v>Total</v>
      </c>
      <c r="BC15" s="31" t="str">
        <f t="shared" si="16"/>
        <v>1st 6</v>
      </c>
      <c r="BD15" s="31" t="str">
        <f t="shared" si="16"/>
        <v>Last 6</v>
      </c>
    </row>
    <row r="16" spans="1:56" x14ac:dyDescent="0.3">
      <c r="B16" s="50" t="s">
        <v>29</v>
      </c>
      <c r="N16" s="47"/>
      <c r="O16" s="48"/>
      <c r="W16" s="50" t="s">
        <v>29</v>
      </c>
      <c r="AI16" s="47"/>
      <c r="AJ16" s="48"/>
      <c r="AK16" s="35"/>
      <c r="AL16" s="35"/>
      <c r="AO16" s="50" t="s">
        <v>29</v>
      </c>
      <c r="BA16" s="47"/>
      <c r="BB16" s="48"/>
      <c r="BC16" s="35"/>
      <c r="BD16" s="35"/>
    </row>
    <row r="17" spans="2:56" x14ac:dyDescent="0.3">
      <c r="B17" s="7" t="s">
        <v>12</v>
      </c>
      <c r="C17" s="51">
        <v>3445340</v>
      </c>
      <c r="D17" s="51">
        <v>4691931</v>
      </c>
      <c r="E17" s="51">
        <v>3323878</v>
      </c>
      <c r="F17" s="51">
        <v>2865927</v>
      </c>
      <c r="G17" s="51">
        <v>3844800</v>
      </c>
      <c r="H17" s="51">
        <v>4053504</v>
      </c>
      <c r="I17" s="51">
        <v>3160949</v>
      </c>
      <c r="J17" s="51">
        <v>2817789</v>
      </c>
      <c r="K17" s="51">
        <v>4437353</v>
      </c>
      <c r="L17" s="51">
        <v>3171222</v>
      </c>
      <c r="M17" s="51">
        <v>2205686</v>
      </c>
      <c r="N17" s="77">
        <v>7956741</v>
      </c>
      <c r="O17" s="1">
        <f>SUM(C17:N17)</f>
        <v>45975120</v>
      </c>
      <c r="W17" s="7" t="s">
        <v>12</v>
      </c>
      <c r="X17" s="12">
        <v>76004</v>
      </c>
      <c r="Y17" s="12">
        <v>82724</v>
      </c>
      <c r="Z17" s="12">
        <v>64318</v>
      </c>
      <c r="AA17" s="12">
        <v>57394</v>
      </c>
      <c r="AB17" s="12">
        <v>52485</v>
      </c>
      <c r="AC17" s="12">
        <v>57661</v>
      </c>
      <c r="AD17" s="12">
        <v>44002</v>
      </c>
      <c r="AE17" s="12">
        <v>62075</v>
      </c>
      <c r="AF17" s="12">
        <v>88878</v>
      </c>
      <c r="AG17" s="12">
        <v>67682</v>
      </c>
      <c r="AH17" s="12">
        <v>31766</v>
      </c>
      <c r="AI17" s="13">
        <v>88656</v>
      </c>
      <c r="AJ17" s="10">
        <f>SUM(X17:AI17)</f>
        <v>773645</v>
      </c>
      <c r="AK17" s="53">
        <f>SUM(X17:AC17)</f>
        <v>390586</v>
      </c>
      <c r="AL17" s="53">
        <f>SUM(AD17:AI17)</f>
        <v>383059</v>
      </c>
      <c r="AO17" s="7" t="s">
        <v>12</v>
      </c>
      <c r="AP17" s="12">
        <v>88665</v>
      </c>
      <c r="AQ17" s="12">
        <v>56442</v>
      </c>
      <c r="AR17" s="12">
        <v>37117</v>
      </c>
      <c r="AS17" s="12">
        <v>43662</v>
      </c>
      <c r="AT17" s="12">
        <v>47267</v>
      </c>
      <c r="AU17" s="12">
        <v>44257</v>
      </c>
      <c r="AV17" s="12">
        <v>34031</v>
      </c>
      <c r="AW17" s="12">
        <v>46920</v>
      </c>
      <c r="AX17" s="12">
        <v>65605</v>
      </c>
      <c r="AY17" s="12">
        <v>35725</v>
      </c>
      <c r="AZ17" s="12">
        <v>35407</v>
      </c>
      <c r="BA17" s="13">
        <v>47049</v>
      </c>
      <c r="BB17" s="10">
        <f>SUM(AP17:BA17)</f>
        <v>582147</v>
      </c>
      <c r="BC17" s="53">
        <f>SUM(AP17:AU17)</f>
        <v>317410</v>
      </c>
      <c r="BD17" s="53">
        <f>SUM(AV17:BA17)</f>
        <v>264737</v>
      </c>
    </row>
    <row r="18" spans="2:56" x14ac:dyDescent="0.3">
      <c r="B18" s="7" t="s">
        <v>13</v>
      </c>
      <c r="C18" s="54">
        <v>-7058483</v>
      </c>
      <c r="D18" s="54">
        <v>-8009664</v>
      </c>
      <c r="E18" s="54">
        <v>-5031115</v>
      </c>
      <c r="F18" s="54">
        <v>-5930750</v>
      </c>
      <c r="G18" s="54">
        <v>-6746843</v>
      </c>
      <c r="H18" s="54">
        <v>-6341274</v>
      </c>
      <c r="I18" s="54">
        <v>-6619516</v>
      </c>
      <c r="J18" s="54">
        <v>-10918628</v>
      </c>
      <c r="K18" s="54">
        <v>-4847968</v>
      </c>
      <c r="L18" s="54">
        <v>-4984247</v>
      </c>
      <c r="M18" s="54">
        <v>-9754235</v>
      </c>
      <c r="N18" s="25">
        <v>247501</v>
      </c>
      <c r="O18" s="2">
        <f t="shared" ref="O18:O35" si="17">SUM(C18:N18)</f>
        <v>-75995222</v>
      </c>
      <c r="W18" s="7" t="s">
        <v>13</v>
      </c>
      <c r="X18" s="12">
        <v>-137985</v>
      </c>
      <c r="Y18" s="12">
        <v>-111812</v>
      </c>
      <c r="Z18" s="12">
        <v>-93483</v>
      </c>
      <c r="AA18" s="12">
        <v>-100723</v>
      </c>
      <c r="AB18" s="12">
        <v>-99584</v>
      </c>
      <c r="AC18" s="12">
        <v>-106794</v>
      </c>
      <c r="AD18" s="12">
        <v>-126551</v>
      </c>
      <c r="AE18" s="12">
        <v>-117921</v>
      </c>
      <c r="AF18" s="12">
        <v>-78465</v>
      </c>
      <c r="AG18" s="12">
        <v>-108100</v>
      </c>
      <c r="AH18" s="12">
        <v>-179582</v>
      </c>
      <c r="AI18" s="13">
        <v>-97465</v>
      </c>
      <c r="AJ18" s="10">
        <f t="shared" ref="AJ18:AJ35" si="18">SUM(X18:AI18)</f>
        <v>-1358465</v>
      </c>
      <c r="AK18" s="53">
        <f t="shared" ref="AK18:AK35" si="19">SUM(X18:AC18)</f>
        <v>-650381</v>
      </c>
      <c r="AL18" s="53">
        <f t="shared" ref="AL18:AL35" si="20">SUM(AD18:AI18)</f>
        <v>-708084</v>
      </c>
      <c r="AO18" s="7" t="s">
        <v>13</v>
      </c>
      <c r="AP18" s="12">
        <v>-102916</v>
      </c>
      <c r="AQ18" s="12">
        <v>-70027</v>
      </c>
      <c r="AR18" s="12">
        <v>-56899</v>
      </c>
      <c r="AS18" s="12">
        <v>-65295</v>
      </c>
      <c r="AT18" s="12">
        <v>-77223</v>
      </c>
      <c r="AU18" s="12">
        <v>-76083</v>
      </c>
      <c r="AV18" s="12">
        <v>-91112</v>
      </c>
      <c r="AW18" s="12">
        <v>-84838</v>
      </c>
      <c r="AX18" s="12">
        <v>-56815</v>
      </c>
      <c r="AY18" s="12">
        <v>-61571</v>
      </c>
      <c r="AZ18" s="12">
        <v>-208242</v>
      </c>
      <c r="BA18" s="13">
        <v>-121027</v>
      </c>
      <c r="BB18" s="10">
        <f t="shared" ref="BB18:BB35" si="21">SUM(AP18:BA18)</f>
        <v>-1072048</v>
      </c>
      <c r="BC18" s="53">
        <f t="shared" ref="BC18:BC35" si="22">SUM(AP18:AU18)</f>
        <v>-448443</v>
      </c>
      <c r="BD18" s="53">
        <f t="shared" ref="BD18:BD35" si="23">SUM(AV18:BA18)</f>
        <v>-623605</v>
      </c>
    </row>
    <row r="19" spans="2:56" x14ac:dyDescent="0.3">
      <c r="B19" s="7" t="s">
        <v>14</v>
      </c>
      <c r="C19" s="54">
        <v>2738543</v>
      </c>
      <c r="D19" s="54">
        <v>2742549</v>
      </c>
      <c r="E19" s="54">
        <v>2603191</v>
      </c>
      <c r="F19" s="54">
        <v>2591938</v>
      </c>
      <c r="G19" s="54">
        <v>2606458</v>
      </c>
      <c r="H19" s="54">
        <v>2639725</v>
      </c>
      <c r="I19" s="54">
        <v>2504810</v>
      </c>
      <c r="J19" s="54">
        <v>2523631</v>
      </c>
      <c r="K19" s="54">
        <v>2429636</v>
      </c>
      <c r="L19" s="54">
        <v>2454681</v>
      </c>
      <c r="M19" s="54">
        <v>2468055</v>
      </c>
      <c r="N19" s="55">
        <v>2558046</v>
      </c>
      <c r="O19" s="2">
        <f t="shared" si="17"/>
        <v>30861263</v>
      </c>
      <c r="W19" s="7" t="s">
        <v>14</v>
      </c>
      <c r="X19" s="12">
        <v>55685</v>
      </c>
      <c r="Y19" s="12">
        <v>45992</v>
      </c>
      <c r="Z19" s="12">
        <v>26925</v>
      </c>
      <c r="AA19" s="12">
        <v>26532</v>
      </c>
      <c r="AB19" s="12">
        <v>39145</v>
      </c>
      <c r="AC19" s="12">
        <v>40375</v>
      </c>
      <c r="AD19" s="12">
        <v>52859</v>
      </c>
      <c r="AE19" s="12">
        <v>41563</v>
      </c>
      <c r="AF19" s="12">
        <v>23416</v>
      </c>
      <c r="AG19" s="12">
        <v>28897</v>
      </c>
      <c r="AH19" s="12">
        <v>44089</v>
      </c>
      <c r="AI19" s="13">
        <v>52127</v>
      </c>
      <c r="AJ19" s="10">
        <f t="shared" si="18"/>
        <v>477605</v>
      </c>
      <c r="AK19" s="53">
        <f t="shared" si="19"/>
        <v>234654</v>
      </c>
      <c r="AL19" s="53">
        <f t="shared" si="20"/>
        <v>242951</v>
      </c>
      <c r="AO19" s="7" t="s">
        <v>14</v>
      </c>
      <c r="AP19" s="12">
        <v>42425</v>
      </c>
      <c r="AQ19" s="12">
        <v>32060</v>
      </c>
      <c r="AR19" s="12">
        <v>12664</v>
      </c>
      <c r="AS19" s="12">
        <v>9979</v>
      </c>
      <c r="AT19" s="12">
        <v>31916</v>
      </c>
      <c r="AU19" s="12">
        <v>28957</v>
      </c>
      <c r="AV19" s="12">
        <v>39475</v>
      </c>
      <c r="AW19" s="12">
        <v>30485</v>
      </c>
      <c r="AX19" s="12">
        <v>12994</v>
      </c>
      <c r="AY19" s="12">
        <v>17486</v>
      </c>
      <c r="AZ19" s="12">
        <v>40647</v>
      </c>
      <c r="BA19" s="13">
        <v>39496</v>
      </c>
      <c r="BB19" s="10">
        <f t="shared" si="21"/>
        <v>338584</v>
      </c>
      <c r="BC19" s="53">
        <f t="shared" si="22"/>
        <v>158001</v>
      </c>
      <c r="BD19" s="53">
        <f t="shared" si="23"/>
        <v>180583</v>
      </c>
    </row>
    <row r="20" spans="2:56" x14ac:dyDescent="0.3">
      <c r="B20" s="7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2">
        <f t="shared" si="17"/>
        <v>0</v>
      </c>
      <c r="W20" s="7" t="s">
        <v>15</v>
      </c>
      <c r="X20" s="12">
        <v>214390</v>
      </c>
      <c r="Y20" s="12">
        <v>108928</v>
      </c>
      <c r="Z20" s="12">
        <v>74267</v>
      </c>
      <c r="AA20" s="12">
        <v>106244</v>
      </c>
      <c r="AB20" s="12">
        <v>130967</v>
      </c>
      <c r="AC20" s="12">
        <v>137531</v>
      </c>
      <c r="AD20" s="12">
        <v>133709</v>
      </c>
      <c r="AE20" s="12">
        <v>125771</v>
      </c>
      <c r="AF20" s="12">
        <v>136830</v>
      </c>
      <c r="AG20" s="12">
        <v>138975</v>
      </c>
      <c r="AH20" s="12">
        <v>259159</v>
      </c>
      <c r="AI20" s="13">
        <v>270388</v>
      </c>
      <c r="AJ20" s="10">
        <f t="shared" si="18"/>
        <v>1837159</v>
      </c>
      <c r="AK20" s="53">
        <f t="shared" si="19"/>
        <v>772327</v>
      </c>
      <c r="AL20" s="53">
        <f t="shared" si="20"/>
        <v>1064832</v>
      </c>
      <c r="AO20" s="7" t="s">
        <v>15</v>
      </c>
      <c r="AP20" s="12">
        <v>123462</v>
      </c>
      <c r="AQ20" s="12">
        <v>37660</v>
      </c>
      <c r="AR20" s="12">
        <v>27252</v>
      </c>
      <c r="AS20" s="12">
        <v>39865</v>
      </c>
      <c r="AT20" s="12">
        <v>56575</v>
      </c>
      <c r="AU20" s="12">
        <v>44281</v>
      </c>
      <c r="AV20" s="12">
        <v>50231</v>
      </c>
      <c r="AW20" s="12">
        <v>43509</v>
      </c>
      <c r="AX20" s="12">
        <v>47048</v>
      </c>
      <c r="AY20" s="12">
        <v>52529</v>
      </c>
      <c r="AZ20" s="12">
        <v>214653</v>
      </c>
      <c r="BA20" s="13">
        <v>188294</v>
      </c>
      <c r="BB20" s="10">
        <f t="shared" si="21"/>
        <v>925359</v>
      </c>
      <c r="BC20" s="53">
        <f t="shared" si="22"/>
        <v>329095</v>
      </c>
      <c r="BD20" s="53">
        <f t="shared" si="23"/>
        <v>596264</v>
      </c>
    </row>
    <row r="21" spans="2:56" x14ac:dyDescent="0.3">
      <c r="B21" s="7" t="s">
        <v>16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2">
        <f t="shared" si="17"/>
        <v>0</v>
      </c>
      <c r="W21" s="7" t="s">
        <v>16</v>
      </c>
      <c r="X21" s="12">
        <v>38172</v>
      </c>
      <c r="Y21" s="12">
        <v>21811</v>
      </c>
      <c r="Z21" s="12">
        <v>23329</v>
      </c>
      <c r="AA21" s="12">
        <v>36812</v>
      </c>
      <c r="AB21" s="12">
        <v>49648</v>
      </c>
      <c r="AC21" s="12">
        <v>52595</v>
      </c>
      <c r="AD21" s="12">
        <v>70237</v>
      </c>
      <c r="AE21" s="12">
        <v>59732</v>
      </c>
      <c r="AF21" s="12">
        <v>65992</v>
      </c>
      <c r="AG21" s="12">
        <v>73850</v>
      </c>
      <c r="AH21" s="12">
        <v>73175</v>
      </c>
      <c r="AI21" s="13">
        <v>53364</v>
      </c>
      <c r="AJ21" s="10">
        <f t="shared" si="18"/>
        <v>618717</v>
      </c>
      <c r="AK21" s="53">
        <f t="shared" si="19"/>
        <v>222367</v>
      </c>
      <c r="AL21" s="53">
        <f t="shared" si="20"/>
        <v>396350</v>
      </c>
      <c r="AO21" s="7" t="s">
        <v>16</v>
      </c>
      <c r="AP21" s="12">
        <v>16321</v>
      </c>
      <c r="AQ21" s="12">
        <v>8193</v>
      </c>
      <c r="AR21" s="12">
        <v>8279</v>
      </c>
      <c r="AS21" s="12">
        <v>15739</v>
      </c>
      <c r="AT21" s="12">
        <v>40825</v>
      </c>
      <c r="AU21" s="12">
        <v>37091</v>
      </c>
      <c r="AV21" s="12">
        <v>60249</v>
      </c>
      <c r="AW21" s="12">
        <v>44162</v>
      </c>
      <c r="AX21" s="12">
        <v>45595</v>
      </c>
      <c r="AY21" s="12">
        <v>54308</v>
      </c>
      <c r="AZ21" s="12">
        <v>63125</v>
      </c>
      <c r="BA21" s="13">
        <v>35369</v>
      </c>
      <c r="BB21" s="10">
        <f t="shared" si="21"/>
        <v>429256</v>
      </c>
      <c r="BC21" s="53">
        <f t="shared" si="22"/>
        <v>126448</v>
      </c>
      <c r="BD21" s="53">
        <f t="shared" si="23"/>
        <v>302808</v>
      </c>
    </row>
    <row r="22" spans="2:56" x14ac:dyDescent="0.3">
      <c r="B22" s="7" t="s">
        <v>17</v>
      </c>
      <c r="C22" s="54">
        <v>1461188</v>
      </c>
      <c r="D22" s="54">
        <v>1087063</v>
      </c>
      <c r="E22" s="54">
        <v>1207862</v>
      </c>
      <c r="F22" s="54">
        <v>2037334</v>
      </c>
      <c r="G22" s="54">
        <v>2649544</v>
      </c>
      <c r="H22" s="54">
        <v>1961443</v>
      </c>
      <c r="I22" s="54">
        <v>2054962</v>
      </c>
      <c r="J22" s="54">
        <v>2174857</v>
      </c>
      <c r="K22" s="54">
        <v>2096184</v>
      </c>
      <c r="L22" s="54">
        <v>2291429</v>
      </c>
      <c r="M22" s="54">
        <v>1906563</v>
      </c>
      <c r="N22" s="55">
        <v>1407873</v>
      </c>
      <c r="O22" s="2">
        <f t="shared" si="17"/>
        <v>22336302</v>
      </c>
      <c r="W22" s="7" t="s">
        <v>17</v>
      </c>
      <c r="X22" s="12">
        <v>12071</v>
      </c>
      <c r="Y22" s="12">
        <v>9673</v>
      </c>
      <c r="Z22" s="12">
        <v>10181</v>
      </c>
      <c r="AA22" s="12">
        <v>17621</v>
      </c>
      <c r="AB22" s="12">
        <v>22613</v>
      </c>
      <c r="AC22" s="12">
        <v>17345</v>
      </c>
      <c r="AD22" s="12">
        <v>15046</v>
      </c>
      <c r="AE22" s="12">
        <v>19272</v>
      </c>
      <c r="AF22" s="12">
        <v>17308</v>
      </c>
      <c r="AG22" s="12">
        <v>20295</v>
      </c>
      <c r="AH22" s="12">
        <v>17175</v>
      </c>
      <c r="AI22" s="13">
        <v>10225</v>
      </c>
      <c r="AJ22" s="10">
        <f t="shared" si="18"/>
        <v>188825</v>
      </c>
      <c r="AK22" s="53">
        <f t="shared" si="19"/>
        <v>89504</v>
      </c>
      <c r="AL22" s="53">
        <f t="shared" si="20"/>
        <v>99321</v>
      </c>
      <c r="AO22" s="7" t="s">
        <v>17</v>
      </c>
      <c r="AP22" s="12">
        <v>10956</v>
      </c>
      <c r="AQ22" s="12">
        <v>7659</v>
      </c>
      <c r="AR22" s="12">
        <v>9077</v>
      </c>
      <c r="AS22" s="12">
        <v>14862</v>
      </c>
      <c r="AT22" s="12">
        <v>19631</v>
      </c>
      <c r="AU22" s="12">
        <v>13928</v>
      </c>
      <c r="AV22" s="12">
        <v>17108</v>
      </c>
      <c r="AW22" s="12">
        <v>14758</v>
      </c>
      <c r="AX22" s="12">
        <v>15491</v>
      </c>
      <c r="AY22" s="12">
        <v>15559</v>
      </c>
      <c r="AZ22" s="12">
        <v>12657</v>
      </c>
      <c r="BA22" s="13">
        <v>11804</v>
      </c>
      <c r="BB22" s="10">
        <f t="shared" si="21"/>
        <v>163490</v>
      </c>
      <c r="BC22" s="53">
        <f t="shared" si="22"/>
        <v>76113</v>
      </c>
      <c r="BD22" s="53">
        <f t="shared" si="23"/>
        <v>87377</v>
      </c>
    </row>
    <row r="23" spans="2:56" x14ac:dyDescent="0.3">
      <c r="B23" s="7" t="s">
        <v>18</v>
      </c>
      <c r="C23" s="54">
        <v>0</v>
      </c>
      <c r="D23" s="54">
        <v>0</v>
      </c>
      <c r="E23" s="54">
        <v>7981</v>
      </c>
      <c r="F23" s="54">
        <v>106131</v>
      </c>
      <c r="G23" s="54">
        <v>182155</v>
      </c>
      <c r="H23" s="54">
        <v>510802</v>
      </c>
      <c r="I23" s="54">
        <v>741745</v>
      </c>
      <c r="J23" s="54">
        <v>1257608</v>
      </c>
      <c r="K23" s="54">
        <v>1069731</v>
      </c>
      <c r="L23" s="54">
        <v>1280006</v>
      </c>
      <c r="M23" s="54">
        <v>1077367</v>
      </c>
      <c r="N23" s="55">
        <v>1028077</v>
      </c>
      <c r="O23" s="2">
        <f t="shared" si="17"/>
        <v>7261603</v>
      </c>
      <c r="W23" s="7" t="s">
        <v>18</v>
      </c>
      <c r="X23" s="12">
        <v>0</v>
      </c>
      <c r="Y23" s="12">
        <v>0</v>
      </c>
      <c r="Z23" s="12">
        <v>244</v>
      </c>
      <c r="AA23" s="12">
        <v>2505</v>
      </c>
      <c r="AB23" s="12">
        <v>4816</v>
      </c>
      <c r="AC23" s="12">
        <v>12139</v>
      </c>
      <c r="AD23" s="12">
        <v>13084</v>
      </c>
      <c r="AE23" s="12">
        <v>22778</v>
      </c>
      <c r="AF23" s="12">
        <v>18005</v>
      </c>
      <c r="AG23" s="12">
        <v>24534</v>
      </c>
      <c r="AH23" s="12">
        <v>19717</v>
      </c>
      <c r="AI23" s="13">
        <v>16292</v>
      </c>
      <c r="AJ23" s="10">
        <f t="shared" si="18"/>
        <v>134114</v>
      </c>
      <c r="AK23" s="53">
        <f t="shared" si="19"/>
        <v>19704</v>
      </c>
      <c r="AL23" s="53">
        <f t="shared" si="20"/>
        <v>114410</v>
      </c>
      <c r="AO23" s="7" t="s">
        <v>18</v>
      </c>
      <c r="AP23" s="12">
        <v>0</v>
      </c>
      <c r="AQ23" s="12">
        <v>0</v>
      </c>
      <c r="AR23" s="12">
        <v>153</v>
      </c>
      <c r="AS23" s="12">
        <v>2178</v>
      </c>
      <c r="AT23" s="12">
        <v>4563</v>
      </c>
      <c r="AU23" s="12">
        <v>10559</v>
      </c>
      <c r="AV23" s="12">
        <v>11566</v>
      </c>
      <c r="AW23" s="12">
        <v>19003</v>
      </c>
      <c r="AX23" s="12">
        <v>17534</v>
      </c>
      <c r="AY23" s="12">
        <v>17992</v>
      </c>
      <c r="AZ23" s="12">
        <v>16076</v>
      </c>
      <c r="BA23" s="13">
        <v>17863</v>
      </c>
      <c r="BB23" s="10">
        <f t="shared" si="21"/>
        <v>117487</v>
      </c>
      <c r="BC23" s="53">
        <f t="shared" si="22"/>
        <v>17453</v>
      </c>
      <c r="BD23" s="53">
        <f t="shared" si="23"/>
        <v>100034</v>
      </c>
    </row>
    <row r="24" spans="2:56" x14ac:dyDescent="0.3">
      <c r="B24" s="7" t="s">
        <v>19</v>
      </c>
      <c r="C24" s="54">
        <v>332892</v>
      </c>
      <c r="D24" s="54">
        <v>661655</v>
      </c>
      <c r="E24" s="54">
        <v>805021</v>
      </c>
      <c r="F24" s="54">
        <v>745520</v>
      </c>
      <c r="G24" s="54">
        <v>425715</v>
      </c>
      <c r="H24" s="54">
        <v>665985</v>
      </c>
      <c r="I24" s="54">
        <v>573077</v>
      </c>
      <c r="J24" s="54">
        <v>508603</v>
      </c>
      <c r="K24" s="54">
        <v>638276</v>
      </c>
      <c r="L24" s="54">
        <v>532100</v>
      </c>
      <c r="M24" s="54">
        <v>68889</v>
      </c>
      <c r="N24" s="55">
        <v>621572</v>
      </c>
      <c r="O24" s="2">
        <f t="shared" si="17"/>
        <v>6579305</v>
      </c>
      <c r="W24" s="7" t="s">
        <v>19</v>
      </c>
      <c r="X24" s="12">
        <v>8947</v>
      </c>
      <c r="Y24" s="12">
        <v>14585</v>
      </c>
      <c r="Z24" s="12">
        <v>17973</v>
      </c>
      <c r="AA24" s="12">
        <v>18415</v>
      </c>
      <c r="AB24" s="12">
        <v>11561</v>
      </c>
      <c r="AC24" s="12">
        <v>18399</v>
      </c>
      <c r="AD24" s="12">
        <v>14406</v>
      </c>
      <c r="AE24" s="12">
        <v>14607</v>
      </c>
      <c r="AF24" s="12">
        <v>16350</v>
      </c>
      <c r="AG24" s="12">
        <v>13529</v>
      </c>
      <c r="AH24" s="12">
        <v>669</v>
      </c>
      <c r="AI24" s="13">
        <v>17123</v>
      </c>
      <c r="AJ24" s="10">
        <f t="shared" si="18"/>
        <v>166564</v>
      </c>
      <c r="AK24" s="53">
        <f t="shared" si="19"/>
        <v>89880</v>
      </c>
      <c r="AL24" s="53">
        <f t="shared" si="20"/>
        <v>76684</v>
      </c>
      <c r="AO24" s="7" t="s">
        <v>19</v>
      </c>
      <c r="AP24" s="12">
        <v>2839</v>
      </c>
      <c r="AQ24" s="12">
        <v>8777</v>
      </c>
      <c r="AR24" s="12">
        <v>13771</v>
      </c>
      <c r="AS24" s="12">
        <v>13562</v>
      </c>
      <c r="AT24" s="12">
        <v>8905</v>
      </c>
      <c r="AU24" s="12">
        <v>14298</v>
      </c>
      <c r="AV24" s="12">
        <v>10039</v>
      </c>
      <c r="AW24" s="12">
        <v>10657</v>
      </c>
      <c r="AX24" s="12">
        <v>10785</v>
      </c>
      <c r="AY24" s="12">
        <v>9406</v>
      </c>
      <c r="AZ24" s="12">
        <v>1555</v>
      </c>
      <c r="BA24" s="13">
        <v>10475</v>
      </c>
      <c r="BB24" s="10">
        <f t="shared" si="21"/>
        <v>115069</v>
      </c>
      <c r="BC24" s="53">
        <f t="shared" si="22"/>
        <v>62152</v>
      </c>
      <c r="BD24" s="53">
        <f t="shared" si="23"/>
        <v>52917</v>
      </c>
    </row>
    <row r="25" spans="2:56" x14ac:dyDescent="0.3">
      <c r="B25" s="7" t="s">
        <v>20</v>
      </c>
      <c r="C25" s="54">
        <v>1787153</v>
      </c>
      <c r="D25" s="54">
        <v>2454427</v>
      </c>
      <c r="E25" s="54">
        <v>1468575</v>
      </c>
      <c r="F25" s="54">
        <v>1013722</v>
      </c>
      <c r="G25" s="54">
        <v>1526705</v>
      </c>
      <c r="H25" s="54">
        <v>2461192</v>
      </c>
      <c r="I25" s="54">
        <v>2503821</v>
      </c>
      <c r="J25" s="54">
        <v>2019558</v>
      </c>
      <c r="K25" s="54">
        <v>2618533</v>
      </c>
      <c r="L25" s="54">
        <v>1152915</v>
      </c>
      <c r="M25" s="54">
        <v>1281006</v>
      </c>
      <c r="N25" s="55">
        <v>1347810</v>
      </c>
      <c r="O25" s="2">
        <f t="shared" si="17"/>
        <v>21635417</v>
      </c>
      <c r="W25" s="7" t="s">
        <v>20</v>
      </c>
      <c r="X25" s="12">
        <v>64663</v>
      </c>
      <c r="Y25" s="12">
        <v>81638</v>
      </c>
      <c r="Z25" s="12">
        <v>45467</v>
      </c>
      <c r="AA25" s="12">
        <v>33149</v>
      </c>
      <c r="AB25" s="12">
        <v>45832</v>
      </c>
      <c r="AC25" s="12">
        <v>78896</v>
      </c>
      <c r="AD25" s="12">
        <v>82354</v>
      </c>
      <c r="AE25" s="12">
        <v>67860</v>
      </c>
      <c r="AF25" s="12">
        <v>91175</v>
      </c>
      <c r="AG25" s="12">
        <v>39048</v>
      </c>
      <c r="AH25" s="12">
        <v>40074</v>
      </c>
      <c r="AI25" s="13">
        <v>46334</v>
      </c>
      <c r="AJ25" s="10">
        <f t="shared" si="18"/>
        <v>716490</v>
      </c>
      <c r="AK25" s="53">
        <f t="shared" si="19"/>
        <v>349645</v>
      </c>
      <c r="AL25" s="53">
        <f t="shared" si="20"/>
        <v>366845</v>
      </c>
      <c r="AO25" s="7" t="s">
        <v>20</v>
      </c>
      <c r="AP25" s="12">
        <v>32156</v>
      </c>
      <c r="AQ25" s="12">
        <v>53319</v>
      </c>
      <c r="AR25" s="12">
        <v>38316</v>
      </c>
      <c r="AS25" s="12">
        <v>24247</v>
      </c>
      <c r="AT25" s="12">
        <v>39743</v>
      </c>
      <c r="AU25" s="12">
        <v>61496</v>
      </c>
      <c r="AV25" s="12">
        <v>68420</v>
      </c>
      <c r="AW25" s="12">
        <v>51697</v>
      </c>
      <c r="AX25" s="12">
        <v>64304</v>
      </c>
      <c r="AY25" s="12">
        <v>29957</v>
      </c>
      <c r="AZ25" s="12">
        <v>34820</v>
      </c>
      <c r="BA25" s="13">
        <v>33047</v>
      </c>
      <c r="BB25" s="10">
        <f t="shared" si="21"/>
        <v>531522</v>
      </c>
      <c r="BC25" s="53">
        <f t="shared" si="22"/>
        <v>249277</v>
      </c>
      <c r="BD25" s="53">
        <f t="shared" si="23"/>
        <v>282245</v>
      </c>
    </row>
    <row r="26" spans="2:56" x14ac:dyDescent="0.3">
      <c r="B26" s="7" t="s">
        <v>21</v>
      </c>
      <c r="C26" s="54">
        <v>1453071.8015573893</v>
      </c>
      <c r="D26" s="54">
        <v>2342057.7876438498</v>
      </c>
      <c r="E26" s="54">
        <v>2185381.5136593697</v>
      </c>
      <c r="F26" s="54">
        <v>2316401.8711131574</v>
      </c>
      <c r="G26" s="54">
        <v>2058868.9349770606</v>
      </c>
      <c r="H26" s="54">
        <v>2777556.2909108242</v>
      </c>
      <c r="I26" s="54">
        <v>3124303.6766628372</v>
      </c>
      <c r="J26" s="54">
        <v>3944723.4892101735</v>
      </c>
      <c r="K26" s="54">
        <v>-34695.819680646651</v>
      </c>
      <c r="L26" s="54">
        <v>1717.9589265076659</v>
      </c>
      <c r="M26" s="54">
        <v>-4336.7402538036858</v>
      </c>
      <c r="N26" s="55">
        <v>50512.081139340982</v>
      </c>
      <c r="O26" s="2">
        <f t="shared" si="17"/>
        <v>20215562.845866058</v>
      </c>
      <c r="W26" s="7" t="s">
        <v>21</v>
      </c>
      <c r="X26" s="12">
        <v>77354</v>
      </c>
      <c r="Y26" s="12">
        <v>111573</v>
      </c>
      <c r="Z26" s="12">
        <v>107906</v>
      </c>
      <c r="AA26" s="12">
        <v>111105</v>
      </c>
      <c r="AB26" s="12">
        <v>89305</v>
      </c>
      <c r="AC26" s="12">
        <v>112669</v>
      </c>
      <c r="AD26" s="12">
        <v>105960</v>
      </c>
      <c r="AE26" s="12">
        <v>101594</v>
      </c>
      <c r="AF26" s="12">
        <v>0</v>
      </c>
      <c r="AG26" s="12">
        <v>0</v>
      </c>
      <c r="AH26" s="12">
        <v>0</v>
      </c>
      <c r="AI26" s="13">
        <v>1380</v>
      </c>
      <c r="AJ26" s="10">
        <f t="shared" si="18"/>
        <v>818846</v>
      </c>
      <c r="AK26" s="53">
        <f t="shared" si="19"/>
        <v>609912</v>
      </c>
      <c r="AL26" s="53">
        <f t="shared" si="20"/>
        <v>208934</v>
      </c>
      <c r="AO26" s="7" t="s">
        <v>21</v>
      </c>
      <c r="AP26" s="12">
        <v>38221</v>
      </c>
      <c r="AQ26" s="12">
        <v>81059</v>
      </c>
      <c r="AR26" s="12">
        <v>81227</v>
      </c>
      <c r="AS26" s="12">
        <v>72103</v>
      </c>
      <c r="AT26" s="12">
        <v>74194</v>
      </c>
      <c r="AU26" s="12">
        <v>87773</v>
      </c>
      <c r="AV26" s="12">
        <v>87923</v>
      </c>
      <c r="AW26" s="12">
        <v>67285</v>
      </c>
      <c r="AX26" s="12">
        <v>0</v>
      </c>
      <c r="AY26" s="12">
        <v>0</v>
      </c>
      <c r="AZ26" s="12">
        <v>0</v>
      </c>
      <c r="BA26" s="13">
        <v>1045</v>
      </c>
      <c r="BB26" s="10">
        <f t="shared" si="21"/>
        <v>590830</v>
      </c>
      <c r="BC26" s="53">
        <f t="shared" si="22"/>
        <v>434577</v>
      </c>
      <c r="BD26" s="53">
        <f t="shared" si="23"/>
        <v>156253</v>
      </c>
    </row>
    <row r="27" spans="2:56" x14ac:dyDescent="0.3">
      <c r="B27" s="7" t="s">
        <v>22</v>
      </c>
      <c r="C27" s="54">
        <v>1266318.4612944452</v>
      </c>
      <c r="D27" s="54">
        <v>2130351.0305641443</v>
      </c>
      <c r="E27" s="54">
        <v>2044777.6566355315</v>
      </c>
      <c r="F27" s="54">
        <v>2297107.6317070746</v>
      </c>
      <c r="G27" s="54">
        <v>2321419.877620121</v>
      </c>
      <c r="H27" s="54">
        <v>2634485.8953908151</v>
      </c>
      <c r="I27" s="54">
        <v>2681639.3628724641</v>
      </c>
      <c r="J27" s="54">
        <v>4051673.7910345308</v>
      </c>
      <c r="K27" s="54">
        <v>1935828.9205255327</v>
      </c>
      <c r="L27" s="54">
        <v>2195763.4302874007</v>
      </c>
      <c r="M27" s="54">
        <v>2215987.7079150486</v>
      </c>
      <c r="N27" s="55">
        <v>344992.54207083804</v>
      </c>
      <c r="O27" s="2">
        <f t="shared" si="17"/>
        <v>26120346.307917953</v>
      </c>
      <c r="W27" s="7" t="s">
        <v>22</v>
      </c>
      <c r="X27" s="12">
        <v>66704</v>
      </c>
      <c r="Y27" s="12">
        <v>96596</v>
      </c>
      <c r="Z27" s="12">
        <v>95546</v>
      </c>
      <c r="AA27" s="12">
        <v>102485</v>
      </c>
      <c r="AB27" s="12">
        <v>94648</v>
      </c>
      <c r="AC27" s="12">
        <v>100957</v>
      </c>
      <c r="AD27" s="12">
        <v>89799</v>
      </c>
      <c r="AE27" s="12">
        <v>95704</v>
      </c>
      <c r="AF27" s="12">
        <v>94068</v>
      </c>
      <c r="AG27" s="12">
        <v>97433</v>
      </c>
      <c r="AH27" s="12">
        <v>84850</v>
      </c>
      <c r="AI27" s="13">
        <v>21346</v>
      </c>
      <c r="AJ27" s="10">
        <f t="shared" si="18"/>
        <v>1040136</v>
      </c>
      <c r="AK27" s="53">
        <f t="shared" si="19"/>
        <v>556936</v>
      </c>
      <c r="AL27" s="53">
        <f t="shared" si="20"/>
        <v>483200</v>
      </c>
      <c r="AO27" s="7" t="s">
        <v>22</v>
      </c>
      <c r="AP27" s="12">
        <v>30537</v>
      </c>
      <c r="AQ27" s="12">
        <v>73114</v>
      </c>
      <c r="AR27" s="12">
        <v>73760</v>
      </c>
      <c r="AS27" s="12">
        <v>73794</v>
      </c>
      <c r="AT27" s="12">
        <v>82188</v>
      </c>
      <c r="AU27" s="12">
        <v>81096</v>
      </c>
      <c r="AV27" s="12">
        <v>70310</v>
      </c>
      <c r="AW27" s="12">
        <v>71165</v>
      </c>
      <c r="AX27" s="12">
        <v>68959</v>
      </c>
      <c r="AY27" s="12">
        <v>74009</v>
      </c>
      <c r="AZ27" s="12">
        <v>70967</v>
      </c>
      <c r="BA27" s="13">
        <v>10055</v>
      </c>
      <c r="BB27" s="10">
        <f t="shared" si="21"/>
        <v>779954</v>
      </c>
      <c r="BC27" s="53">
        <f t="shared" si="22"/>
        <v>414489</v>
      </c>
      <c r="BD27" s="53">
        <f t="shared" si="23"/>
        <v>365465</v>
      </c>
    </row>
    <row r="28" spans="2:56" x14ac:dyDescent="0.3">
      <c r="B28" s="7" t="s">
        <v>23</v>
      </c>
      <c r="C28" s="54">
        <v>197037.10714816529</v>
      </c>
      <c r="D28" s="54">
        <v>383091.35179200576</v>
      </c>
      <c r="E28" s="54">
        <v>636168.30970509909</v>
      </c>
      <c r="F28" s="54">
        <v>1104974.5371797681</v>
      </c>
      <c r="G28" s="54">
        <v>85190.777402818479</v>
      </c>
      <c r="H28" s="54">
        <v>155949.19369836029</v>
      </c>
      <c r="I28" s="54">
        <v>21996.050464698939</v>
      </c>
      <c r="J28" s="54">
        <v>382533.40975529578</v>
      </c>
      <c r="K28" s="54">
        <v>317385.70915511367</v>
      </c>
      <c r="L28" s="54">
        <v>676181.22078609141</v>
      </c>
      <c r="M28" s="54">
        <v>123980.97233875497</v>
      </c>
      <c r="N28" s="55">
        <v>515979.82678982097</v>
      </c>
      <c r="O28" s="2">
        <f t="shared" si="17"/>
        <v>4600468.4662159923</v>
      </c>
      <c r="W28" s="7" t="s">
        <v>23</v>
      </c>
      <c r="X28" s="12">
        <v>8856</v>
      </c>
      <c r="Y28" s="12">
        <v>16023</v>
      </c>
      <c r="Z28" s="12">
        <v>27619</v>
      </c>
      <c r="AA28" s="12">
        <v>34100</v>
      </c>
      <c r="AB28" s="12">
        <v>5631</v>
      </c>
      <c r="AC28" s="12">
        <v>6080</v>
      </c>
      <c r="AD28" s="12">
        <v>656</v>
      </c>
      <c r="AE28" s="12">
        <v>6930</v>
      </c>
      <c r="AF28" s="12">
        <v>8064</v>
      </c>
      <c r="AG28" s="12">
        <v>20263</v>
      </c>
      <c r="AH28" s="12">
        <v>3118</v>
      </c>
      <c r="AI28" s="13">
        <v>19385</v>
      </c>
      <c r="AJ28" s="10">
        <f t="shared" si="18"/>
        <v>156725</v>
      </c>
      <c r="AK28" s="53">
        <f t="shared" si="19"/>
        <v>98309</v>
      </c>
      <c r="AL28" s="53">
        <f t="shared" si="20"/>
        <v>58416</v>
      </c>
      <c r="AO28" s="7" t="s">
        <v>23</v>
      </c>
      <c r="AP28" s="12">
        <v>637</v>
      </c>
      <c r="AQ28" s="12">
        <v>2415</v>
      </c>
      <c r="AR28" s="12">
        <v>4455</v>
      </c>
      <c r="AS28" s="12">
        <v>18085</v>
      </c>
      <c r="AT28" s="12">
        <v>355</v>
      </c>
      <c r="AU28" s="12">
        <v>833</v>
      </c>
      <c r="AV28" s="12">
        <v>57</v>
      </c>
      <c r="AW28" s="12">
        <v>3303</v>
      </c>
      <c r="AX28" s="12">
        <v>5835</v>
      </c>
      <c r="AY28" s="12">
        <v>11426</v>
      </c>
      <c r="AZ28" s="12">
        <v>2645</v>
      </c>
      <c r="BA28" s="13">
        <v>8478</v>
      </c>
      <c r="BB28" s="10">
        <f t="shared" si="21"/>
        <v>58524</v>
      </c>
      <c r="BC28" s="53">
        <f t="shared" si="22"/>
        <v>26780</v>
      </c>
      <c r="BD28" s="53">
        <f t="shared" si="23"/>
        <v>31744</v>
      </c>
    </row>
    <row r="29" spans="2:56" x14ac:dyDescent="0.3">
      <c r="B29" s="7" t="s">
        <v>24</v>
      </c>
      <c r="C29" s="54">
        <v>813542.62999999989</v>
      </c>
      <c r="D29" s="54">
        <v>832017.83000000007</v>
      </c>
      <c r="E29" s="54">
        <v>800261.52</v>
      </c>
      <c r="F29" s="54">
        <v>823455.9600000002</v>
      </c>
      <c r="G29" s="54">
        <v>810734.40999999992</v>
      </c>
      <c r="H29" s="54">
        <v>831398.62</v>
      </c>
      <c r="I29" s="54">
        <v>788298.90999999992</v>
      </c>
      <c r="J29" s="54">
        <v>758486.31</v>
      </c>
      <c r="K29" s="54">
        <v>802432.19000000018</v>
      </c>
      <c r="L29" s="54">
        <v>786204.39000000013</v>
      </c>
      <c r="M29" s="54">
        <v>805950.06</v>
      </c>
      <c r="N29" s="55">
        <v>800173.55</v>
      </c>
      <c r="O29" s="2">
        <f t="shared" si="17"/>
        <v>9652956.3800000027</v>
      </c>
      <c r="W29" s="7" t="s">
        <v>24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3">
        <v>0</v>
      </c>
      <c r="AJ29" s="10">
        <f t="shared" si="18"/>
        <v>0</v>
      </c>
      <c r="AK29" s="53">
        <f t="shared" si="19"/>
        <v>0</v>
      </c>
      <c r="AL29" s="53">
        <f t="shared" si="20"/>
        <v>0</v>
      </c>
      <c r="AO29" s="7" t="s">
        <v>24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3">
        <v>0</v>
      </c>
      <c r="BB29" s="10">
        <f t="shared" si="21"/>
        <v>0</v>
      </c>
      <c r="BC29" s="53">
        <f t="shared" si="22"/>
        <v>0</v>
      </c>
      <c r="BD29" s="53">
        <f t="shared" si="23"/>
        <v>0</v>
      </c>
    </row>
    <row r="30" spans="2:56" x14ac:dyDescent="0.3">
      <c r="B30" s="7" t="s">
        <v>25</v>
      </c>
      <c r="C30" s="54">
        <v>2224624</v>
      </c>
      <c r="D30" s="54">
        <v>2406557</v>
      </c>
      <c r="E30" s="54">
        <v>2426541</v>
      </c>
      <c r="F30" s="54">
        <v>2416329</v>
      </c>
      <c r="G30" s="54">
        <v>2423747</v>
      </c>
      <c r="H30" s="54">
        <v>2433046</v>
      </c>
      <c r="I30" s="54">
        <v>2379924</v>
      </c>
      <c r="J30" s="54">
        <v>2422369</v>
      </c>
      <c r="K30" s="54">
        <v>2400610</v>
      </c>
      <c r="L30" s="54">
        <v>2406660</v>
      </c>
      <c r="M30" s="54">
        <v>2389643</v>
      </c>
      <c r="N30" s="55">
        <v>2177828</v>
      </c>
      <c r="O30" s="2">
        <f t="shared" si="17"/>
        <v>28507878</v>
      </c>
      <c r="W30" s="7" t="s">
        <v>25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3">
        <v>0</v>
      </c>
      <c r="AJ30" s="10">
        <f t="shared" si="18"/>
        <v>0</v>
      </c>
      <c r="AK30" s="53">
        <f t="shared" si="19"/>
        <v>0</v>
      </c>
      <c r="AL30" s="53">
        <f t="shared" si="20"/>
        <v>0</v>
      </c>
      <c r="AO30" s="7" t="s">
        <v>25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3">
        <v>0</v>
      </c>
      <c r="BB30" s="10">
        <f t="shared" si="21"/>
        <v>0</v>
      </c>
      <c r="BC30" s="53">
        <f t="shared" si="22"/>
        <v>0</v>
      </c>
      <c r="BD30" s="53">
        <f t="shared" si="23"/>
        <v>0</v>
      </c>
    </row>
    <row r="31" spans="2:56" x14ac:dyDescent="0.3">
      <c r="B31" s="7" t="s">
        <v>26</v>
      </c>
      <c r="C31" s="54">
        <v>1407838</v>
      </c>
      <c r="D31" s="54">
        <v>1374950</v>
      </c>
      <c r="E31" s="54">
        <v>1394933</v>
      </c>
      <c r="F31" s="54">
        <v>1430774</v>
      </c>
      <c r="G31" s="54">
        <v>1356670</v>
      </c>
      <c r="H31" s="54">
        <v>1374950</v>
      </c>
      <c r="I31" s="54">
        <v>1427937</v>
      </c>
      <c r="J31" s="54">
        <v>1395907</v>
      </c>
      <c r="K31" s="54">
        <v>1456732</v>
      </c>
      <c r="L31" s="54">
        <v>1373241</v>
      </c>
      <c r="M31" s="54">
        <v>1340017</v>
      </c>
      <c r="N31" s="55">
        <v>1413349</v>
      </c>
      <c r="O31" s="2">
        <f t="shared" si="17"/>
        <v>16747298</v>
      </c>
      <c r="W31" s="7" t="s">
        <v>26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3">
        <v>0</v>
      </c>
      <c r="AJ31" s="10">
        <f t="shared" si="18"/>
        <v>0</v>
      </c>
      <c r="AK31" s="53">
        <f t="shared" si="19"/>
        <v>0</v>
      </c>
      <c r="AL31" s="53">
        <f t="shared" si="20"/>
        <v>0</v>
      </c>
      <c r="AO31" s="7" t="s">
        <v>26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3">
        <v>0</v>
      </c>
      <c r="BB31" s="10">
        <f t="shared" si="21"/>
        <v>0</v>
      </c>
      <c r="BC31" s="53">
        <f t="shared" si="22"/>
        <v>0</v>
      </c>
      <c r="BD31" s="53">
        <f t="shared" si="23"/>
        <v>0</v>
      </c>
    </row>
    <row r="32" spans="2:56" x14ac:dyDescent="0.3">
      <c r="B32" s="7" t="s">
        <v>27</v>
      </c>
      <c r="C32" s="54">
        <v>153858</v>
      </c>
      <c r="D32" s="54">
        <v>136328</v>
      </c>
      <c r="E32" s="54">
        <v>181423</v>
      </c>
      <c r="F32" s="54">
        <v>151624</v>
      </c>
      <c r="G32" s="54">
        <v>147842</v>
      </c>
      <c r="H32" s="54">
        <v>145920</v>
      </c>
      <c r="I32" s="54">
        <v>143284</v>
      </c>
      <c r="J32" s="54">
        <v>158796</v>
      </c>
      <c r="K32" s="54">
        <v>147506</v>
      </c>
      <c r="L32" s="54">
        <v>147284</v>
      </c>
      <c r="M32" s="54">
        <v>137930</v>
      </c>
      <c r="N32" s="55">
        <v>149623</v>
      </c>
      <c r="O32" s="2">
        <f t="shared" si="17"/>
        <v>1801418</v>
      </c>
      <c r="W32" s="7" t="s">
        <v>27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3">
        <v>0</v>
      </c>
      <c r="AJ32" s="10">
        <f t="shared" si="18"/>
        <v>0</v>
      </c>
      <c r="AK32" s="53">
        <f t="shared" si="19"/>
        <v>0</v>
      </c>
      <c r="AL32" s="53">
        <f t="shared" si="20"/>
        <v>0</v>
      </c>
      <c r="AO32" s="7" t="s">
        <v>27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3">
        <v>0</v>
      </c>
      <c r="BB32" s="10">
        <f t="shared" si="21"/>
        <v>0</v>
      </c>
      <c r="BC32" s="53">
        <f t="shared" si="22"/>
        <v>0</v>
      </c>
      <c r="BD32" s="53">
        <f t="shared" si="23"/>
        <v>0</v>
      </c>
    </row>
    <row r="33" spans="2:56" x14ac:dyDescent="0.3">
      <c r="B33" s="7" t="s">
        <v>28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2">
        <f t="shared" si="17"/>
        <v>0</v>
      </c>
      <c r="W33" s="7" t="s">
        <v>28</v>
      </c>
      <c r="X33" s="53">
        <f>-SUM(X17:X28)</f>
        <v>-484861</v>
      </c>
      <c r="Y33" s="53">
        <f t="shared" ref="Y33:AI33" si="24">-SUM(Y17:Y28)</f>
        <v>-477731</v>
      </c>
      <c r="Z33" s="53">
        <f t="shared" si="24"/>
        <v>-400292</v>
      </c>
      <c r="AA33" s="53">
        <f t="shared" si="24"/>
        <v>-445639</v>
      </c>
      <c r="AB33" s="53">
        <f t="shared" si="24"/>
        <v>-447067</v>
      </c>
      <c r="AC33" s="53">
        <f t="shared" si="24"/>
        <v>-527853</v>
      </c>
      <c r="AD33" s="53">
        <f t="shared" si="24"/>
        <v>-495561</v>
      </c>
      <c r="AE33" s="53">
        <f t="shared" si="24"/>
        <v>-499965</v>
      </c>
      <c r="AF33" s="53">
        <f t="shared" si="24"/>
        <v>-481621</v>
      </c>
      <c r="AG33" s="53">
        <f t="shared" si="24"/>
        <v>-416406</v>
      </c>
      <c r="AH33" s="53">
        <f t="shared" si="24"/>
        <v>-394210</v>
      </c>
      <c r="AI33" s="56">
        <f t="shared" si="24"/>
        <v>-499155</v>
      </c>
      <c r="AJ33" s="10">
        <f t="shared" si="18"/>
        <v>-5570361</v>
      </c>
      <c r="AK33" s="53">
        <f t="shared" si="19"/>
        <v>-2783443</v>
      </c>
      <c r="AL33" s="53">
        <f t="shared" si="20"/>
        <v>-2786918</v>
      </c>
      <c r="AO33" s="7" t="s">
        <v>28</v>
      </c>
      <c r="AP33" s="53">
        <f>-SUM(AP17:AP28)</f>
        <v>-283303</v>
      </c>
      <c r="AQ33" s="53">
        <f t="shared" ref="AQ33:BA33" si="25">-SUM(AQ17:AQ28)</f>
        <v>-290671</v>
      </c>
      <c r="AR33" s="53">
        <f t="shared" si="25"/>
        <v>-249172</v>
      </c>
      <c r="AS33" s="53">
        <f t="shared" si="25"/>
        <v>-262781</v>
      </c>
      <c r="AT33" s="53">
        <f t="shared" si="25"/>
        <v>-328939</v>
      </c>
      <c r="AU33" s="53">
        <f t="shared" si="25"/>
        <v>-348486</v>
      </c>
      <c r="AV33" s="53">
        <f t="shared" si="25"/>
        <v>-358297</v>
      </c>
      <c r="AW33" s="53">
        <f t="shared" si="25"/>
        <v>-318106</v>
      </c>
      <c r="AX33" s="53">
        <f t="shared" si="25"/>
        <v>-297335</v>
      </c>
      <c r="AY33" s="53">
        <f t="shared" si="25"/>
        <v>-256826</v>
      </c>
      <c r="AZ33" s="53">
        <f t="shared" si="25"/>
        <v>-284310</v>
      </c>
      <c r="BA33" s="56">
        <f t="shared" si="25"/>
        <v>-281948</v>
      </c>
      <c r="BB33" s="10">
        <f t="shared" si="21"/>
        <v>-3560174</v>
      </c>
      <c r="BC33" s="53">
        <f t="shared" si="22"/>
        <v>-1763352</v>
      </c>
      <c r="BD33" s="53">
        <f t="shared" si="23"/>
        <v>-1796822</v>
      </c>
    </row>
    <row r="34" spans="2:56" ht="16.2" x14ac:dyDescent="0.45">
      <c r="B34" s="7" t="s">
        <v>30</v>
      </c>
      <c r="C34" s="57">
        <v>-2088798</v>
      </c>
      <c r="D34" s="57">
        <v>-2272043</v>
      </c>
      <c r="E34" s="57">
        <v>-1942659</v>
      </c>
      <c r="F34" s="57">
        <v>-1894337</v>
      </c>
      <c r="G34" s="57">
        <v>-1185446</v>
      </c>
      <c r="H34" s="57">
        <v>-1339874</v>
      </c>
      <c r="I34" s="57">
        <v>-1148455</v>
      </c>
      <c r="J34" s="57">
        <v>-1455347</v>
      </c>
      <c r="K34" s="57">
        <v>-1193050</v>
      </c>
      <c r="L34" s="57">
        <v>-1162521</v>
      </c>
      <c r="M34" s="57">
        <v>-1766188</v>
      </c>
      <c r="N34" s="58">
        <v>-2211860</v>
      </c>
      <c r="O34" s="3">
        <f t="shared" si="17"/>
        <v>-19660578</v>
      </c>
      <c r="W34" s="7" t="s">
        <v>30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60">
        <v>0</v>
      </c>
      <c r="AJ34" s="14">
        <f t="shared" si="18"/>
        <v>0</v>
      </c>
      <c r="AK34" s="61">
        <f t="shared" si="19"/>
        <v>0</v>
      </c>
      <c r="AL34" s="61">
        <f t="shared" si="20"/>
        <v>0</v>
      </c>
      <c r="AO34" s="7" t="s">
        <v>30</v>
      </c>
      <c r="AP34" s="59">
        <v>0</v>
      </c>
      <c r="AQ34" s="59">
        <v>0</v>
      </c>
      <c r="AR34" s="59">
        <v>0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60">
        <v>0</v>
      </c>
      <c r="BB34" s="14">
        <f t="shared" si="21"/>
        <v>0</v>
      </c>
      <c r="BC34" s="61">
        <f t="shared" si="22"/>
        <v>0</v>
      </c>
      <c r="BD34" s="61">
        <f t="shared" si="23"/>
        <v>0</v>
      </c>
    </row>
    <row r="35" spans="2:56" x14ac:dyDescent="0.3">
      <c r="B35" s="62" t="s">
        <v>3</v>
      </c>
      <c r="C35" s="63">
        <f>SUM(C17:C34)</f>
        <v>8134125</v>
      </c>
      <c r="D35" s="63">
        <f t="shared" ref="D35:N35" si="26">SUM(D17:D34)</f>
        <v>10961271</v>
      </c>
      <c r="E35" s="63">
        <f t="shared" si="26"/>
        <v>12112220</v>
      </c>
      <c r="F35" s="63">
        <f t="shared" si="26"/>
        <v>12076152</v>
      </c>
      <c r="G35" s="63">
        <f t="shared" si="26"/>
        <v>12507561</v>
      </c>
      <c r="H35" s="63">
        <f t="shared" si="26"/>
        <v>14964809</v>
      </c>
      <c r="I35" s="63">
        <f t="shared" si="26"/>
        <v>14338776</v>
      </c>
      <c r="J35" s="63">
        <f t="shared" si="26"/>
        <v>12042560</v>
      </c>
      <c r="K35" s="63">
        <f t="shared" si="26"/>
        <v>14274494</v>
      </c>
      <c r="L35" s="63">
        <f t="shared" si="26"/>
        <v>12322637</v>
      </c>
      <c r="M35" s="63">
        <f t="shared" si="26"/>
        <v>4496315</v>
      </c>
      <c r="N35" s="64">
        <f t="shared" si="26"/>
        <v>18408218</v>
      </c>
      <c r="O35" s="1">
        <f t="shared" si="17"/>
        <v>146639138</v>
      </c>
      <c r="W35" s="62" t="s">
        <v>3</v>
      </c>
      <c r="X35" s="8">
        <f>SUM(X17:X34)</f>
        <v>0</v>
      </c>
      <c r="Y35" s="8">
        <f t="shared" ref="Y35" si="27">SUM(Y17:Y34)</f>
        <v>0</v>
      </c>
      <c r="Z35" s="8">
        <f t="shared" ref="Z35" si="28">SUM(Z17:Z34)</f>
        <v>0</v>
      </c>
      <c r="AA35" s="8">
        <f t="shared" ref="AA35" si="29">SUM(AA17:AA34)</f>
        <v>0</v>
      </c>
      <c r="AB35" s="8">
        <f t="shared" ref="AB35" si="30">SUM(AB17:AB34)</f>
        <v>0</v>
      </c>
      <c r="AC35" s="8">
        <f t="shared" ref="AC35" si="31">SUM(AC17:AC34)</f>
        <v>0</v>
      </c>
      <c r="AD35" s="8">
        <f t="shared" ref="AD35" si="32">SUM(AD17:AD34)</f>
        <v>0</v>
      </c>
      <c r="AE35" s="8">
        <f t="shared" ref="AE35" si="33">SUM(AE17:AE34)</f>
        <v>0</v>
      </c>
      <c r="AF35" s="8">
        <f t="shared" ref="AF35" si="34">SUM(AF17:AF34)</f>
        <v>0</v>
      </c>
      <c r="AG35" s="8">
        <f t="shared" ref="AG35" si="35">SUM(AG17:AG34)</f>
        <v>0</v>
      </c>
      <c r="AH35" s="8">
        <f t="shared" ref="AH35" si="36">SUM(AH17:AH34)</f>
        <v>0</v>
      </c>
      <c r="AI35" s="9">
        <f t="shared" ref="AI35" si="37">SUM(AI17:AI34)</f>
        <v>0</v>
      </c>
      <c r="AJ35" s="10">
        <f t="shared" si="18"/>
        <v>0</v>
      </c>
      <c r="AK35" s="53">
        <f t="shared" si="19"/>
        <v>0</v>
      </c>
      <c r="AL35" s="53">
        <f t="shared" si="20"/>
        <v>0</v>
      </c>
      <c r="AO35" s="62" t="s">
        <v>3</v>
      </c>
      <c r="AP35" s="8">
        <f>SUM(AP17:AP34)</f>
        <v>0</v>
      </c>
      <c r="AQ35" s="8">
        <f t="shared" ref="AQ35" si="38">SUM(AQ17:AQ34)</f>
        <v>0</v>
      </c>
      <c r="AR35" s="8">
        <f t="shared" ref="AR35" si="39">SUM(AR17:AR34)</f>
        <v>0</v>
      </c>
      <c r="AS35" s="8">
        <f t="shared" ref="AS35" si="40">SUM(AS17:AS34)</f>
        <v>0</v>
      </c>
      <c r="AT35" s="8">
        <f t="shared" ref="AT35" si="41">SUM(AT17:AT34)</f>
        <v>0</v>
      </c>
      <c r="AU35" s="8">
        <f t="shared" ref="AU35" si="42">SUM(AU17:AU34)</f>
        <v>0</v>
      </c>
      <c r="AV35" s="8">
        <f t="shared" ref="AV35" si="43">SUM(AV17:AV34)</f>
        <v>0</v>
      </c>
      <c r="AW35" s="8">
        <f t="shared" ref="AW35" si="44">SUM(AW17:AW34)</f>
        <v>0</v>
      </c>
      <c r="AX35" s="8">
        <f t="shared" ref="AX35" si="45">SUM(AX17:AX34)</f>
        <v>0</v>
      </c>
      <c r="AY35" s="8">
        <f t="shared" ref="AY35" si="46">SUM(AY17:AY34)</f>
        <v>0</v>
      </c>
      <c r="AZ35" s="8">
        <f t="shared" ref="AZ35" si="47">SUM(AZ17:AZ34)</f>
        <v>0</v>
      </c>
      <c r="BA35" s="9">
        <f t="shared" ref="BA35" si="48">SUM(BA17:BA34)</f>
        <v>0</v>
      </c>
      <c r="BB35" s="10">
        <f t="shared" si="21"/>
        <v>0</v>
      </c>
      <c r="BC35" s="53">
        <f t="shared" si="22"/>
        <v>0</v>
      </c>
      <c r="BD35" s="53">
        <f t="shared" si="23"/>
        <v>0</v>
      </c>
    </row>
    <row r="36" spans="2:56" x14ac:dyDescent="0.3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9"/>
      <c r="AJ36" s="11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9"/>
      <c r="BB36" s="11"/>
    </row>
    <row r="37" spans="2:56" x14ac:dyDescent="0.3">
      <c r="B37" s="50" t="s">
        <v>1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67"/>
      <c r="W37" s="50" t="s">
        <v>1</v>
      </c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9"/>
      <c r="AJ37" s="11"/>
      <c r="AO37" s="50" t="s">
        <v>1</v>
      </c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9"/>
      <c r="BB37" s="11"/>
    </row>
    <row r="38" spans="2:56" x14ac:dyDescent="0.3">
      <c r="B38" s="7" t="s">
        <v>12</v>
      </c>
      <c r="C38" s="51">
        <v>1997604.314420288</v>
      </c>
      <c r="D38" s="51">
        <v>2659333.1850260603</v>
      </c>
      <c r="E38" s="51">
        <v>1191843.0553182401</v>
      </c>
      <c r="F38" s="51">
        <v>1234797.8222098304</v>
      </c>
      <c r="G38" s="51">
        <v>1393293.5096449284</v>
      </c>
      <c r="H38" s="51">
        <v>1564751.9299282911</v>
      </c>
      <c r="I38" s="51">
        <v>1964543.5035255121</v>
      </c>
      <c r="J38" s="51">
        <v>1907967.3670829863</v>
      </c>
      <c r="K38" s="51">
        <v>1535746.7609856748</v>
      </c>
      <c r="L38" s="51">
        <v>1383239.0692731396</v>
      </c>
      <c r="M38" s="51">
        <v>1120399.2221975659</v>
      </c>
      <c r="N38" s="52">
        <v>1053920.7417940134</v>
      </c>
      <c r="O38" s="1">
        <f t="shared" ref="O38:O56" si="49">SUM(C38:N38)</f>
        <v>19007440.481406532</v>
      </c>
      <c r="W38" s="7" t="s">
        <v>12</v>
      </c>
      <c r="X38" s="12">
        <v>13306.220578008717</v>
      </c>
      <c r="Y38" s="12">
        <v>26570.145031204349</v>
      </c>
      <c r="Z38" s="12">
        <v>-1436.3808686760763</v>
      </c>
      <c r="AA38" s="12">
        <v>415.13127456267932</v>
      </c>
      <c r="AB38" s="12">
        <v>5987.017454986606</v>
      </c>
      <c r="AC38" s="12">
        <v>6815.2378253234474</v>
      </c>
      <c r="AD38" s="12">
        <v>11825.493208633514</v>
      </c>
      <c r="AE38" s="12">
        <v>18650.406599680482</v>
      </c>
      <c r="AF38" s="12">
        <v>10146.576834848005</v>
      </c>
      <c r="AG38" s="12">
        <v>9004.2490202457957</v>
      </c>
      <c r="AH38" s="12">
        <v>14620.321644973064</v>
      </c>
      <c r="AI38" s="13">
        <v>9439.4794271182345</v>
      </c>
      <c r="AJ38" s="10">
        <f t="shared" ref="AJ38:AJ56" si="50">SUM(X38:AI38)</f>
        <v>125343.89803090884</v>
      </c>
      <c r="AK38" s="53">
        <f>SUM(X38:AC38)</f>
        <v>51657.371295409728</v>
      </c>
      <c r="AL38" s="53">
        <f>SUM(AD38:AI38)</f>
        <v>73686.526735499094</v>
      </c>
      <c r="AO38" s="7" t="s">
        <v>12</v>
      </c>
      <c r="AP38" s="12">
        <v>31241.16113415713</v>
      </c>
      <c r="AQ38" s="12">
        <v>44327.173176435041</v>
      </c>
      <c r="AR38" s="12">
        <v>22497.453994685169</v>
      </c>
      <c r="AS38" s="12">
        <v>21697.487276580989</v>
      </c>
      <c r="AT38" s="12">
        <v>23122.744583708169</v>
      </c>
      <c r="AU38" s="12">
        <v>22648.959398455165</v>
      </c>
      <c r="AV38" s="12">
        <v>29038.49471097596</v>
      </c>
      <c r="AW38" s="12">
        <v>29022.333165448184</v>
      </c>
      <c r="AX38" s="12">
        <v>28337.57061234341</v>
      </c>
      <c r="AY38" s="12">
        <v>24835.298576452049</v>
      </c>
      <c r="AZ38" s="12">
        <v>28772.818573428911</v>
      </c>
      <c r="BA38" s="13">
        <v>22245.254577857944</v>
      </c>
      <c r="BB38" s="10">
        <f t="shared" ref="BB38:BB56" si="51">SUM(AP38:BA38)</f>
        <v>327786.74978052813</v>
      </c>
      <c r="BC38" s="53">
        <f>SUM(AP38:AU38)</f>
        <v>165534.97956402166</v>
      </c>
      <c r="BD38" s="53">
        <f>SUM(AV38:BA38)</f>
        <v>162251.77021650644</v>
      </c>
    </row>
    <row r="39" spans="2:56" x14ac:dyDescent="0.3">
      <c r="B39" s="7" t="s">
        <v>13</v>
      </c>
      <c r="C39" s="54">
        <v>-4528997.2976104543</v>
      </c>
      <c r="D39" s="54">
        <v>-3353357.654823116</v>
      </c>
      <c r="E39" s="54">
        <v>-5941666.7582684401</v>
      </c>
      <c r="F39" s="54">
        <v>-4955354.3533473527</v>
      </c>
      <c r="G39" s="54">
        <v>-3428485.530208536</v>
      </c>
      <c r="H39" s="54">
        <v>-4531109.6034025094</v>
      </c>
      <c r="I39" s="54">
        <v>-3203863.9236876005</v>
      </c>
      <c r="J39" s="54">
        <v>-3217528.4739504815</v>
      </c>
      <c r="K39" s="54">
        <v>-4712383.5228110915</v>
      </c>
      <c r="L39" s="54">
        <v>-6126111.326433083</v>
      </c>
      <c r="M39" s="54">
        <v>-3960082.1942785075</v>
      </c>
      <c r="N39" s="55">
        <v>-3730599.295947813</v>
      </c>
      <c r="O39" s="2">
        <f t="shared" si="49"/>
        <v>-51689539.93476899</v>
      </c>
      <c r="W39" s="7" t="s">
        <v>13</v>
      </c>
      <c r="X39" s="12">
        <v>-93998.974011308615</v>
      </c>
      <c r="Y39" s="12">
        <v>-65523.754412123395</v>
      </c>
      <c r="Z39" s="12">
        <v>-106714.33515258864</v>
      </c>
      <c r="AA39" s="12">
        <v>-94418.162336744586</v>
      </c>
      <c r="AB39" s="12">
        <v>-59162.56564743862</v>
      </c>
      <c r="AC39" s="12">
        <v>-75633.4585475083</v>
      </c>
      <c r="AD39" s="12">
        <v>-58977.319817598865</v>
      </c>
      <c r="AE39" s="12">
        <v>-54241.239962143794</v>
      </c>
      <c r="AF39" s="12">
        <v>-82746.890215698862</v>
      </c>
      <c r="AG39" s="12">
        <v>-130602.39609526134</v>
      </c>
      <c r="AH39" s="12">
        <v>-79442.224898777436</v>
      </c>
      <c r="AI39" s="13">
        <v>-76991.146619067818</v>
      </c>
      <c r="AJ39" s="10">
        <f t="shared" si="50"/>
        <v>-978452.46771626035</v>
      </c>
      <c r="AK39" s="53">
        <f t="shared" ref="AK39:AK56" si="52">SUM(X39:AC39)</f>
        <v>-495451.25010771217</v>
      </c>
      <c r="AL39" s="53">
        <f t="shared" ref="AL39:AL56" si="53">SUM(AD39:AI39)</f>
        <v>-483001.21760854812</v>
      </c>
      <c r="AO39" s="7" t="s">
        <v>13</v>
      </c>
      <c r="AP39" s="12">
        <v>-66328.114083116612</v>
      </c>
      <c r="AQ39" s="12">
        <v>-42470.374844641388</v>
      </c>
      <c r="AR39" s="12">
        <v>-82185.801404295664</v>
      </c>
      <c r="AS39" s="12">
        <v>-79705.253831674665</v>
      </c>
      <c r="AT39" s="12">
        <v>-61769.024476600709</v>
      </c>
      <c r="AU39" s="12">
        <v>-76456.071948068202</v>
      </c>
      <c r="AV39" s="12">
        <v>-50787.443591421514</v>
      </c>
      <c r="AW39" s="12">
        <v>-55000.606985227729</v>
      </c>
      <c r="AX39" s="12">
        <v>-86343.309958920028</v>
      </c>
      <c r="AY39" s="12">
        <v>-132703.63258606388</v>
      </c>
      <c r="AZ39" s="12">
        <v>-96419.564137319612</v>
      </c>
      <c r="BA39" s="13">
        <v>-94844.093638454055</v>
      </c>
      <c r="BB39" s="10">
        <f t="shared" si="51"/>
        <v>-925013.29148580413</v>
      </c>
      <c r="BC39" s="53">
        <f t="shared" ref="BC39:BC56" si="54">SUM(AP39:AU39)</f>
        <v>-408914.64058839728</v>
      </c>
      <c r="BD39" s="53">
        <f t="shared" ref="BD39:BD56" si="55">SUM(AV39:BA39)</f>
        <v>-516098.6508974068</v>
      </c>
    </row>
    <row r="40" spans="2:56" x14ac:dyDescent="0.3">
      <c r="B40" s="7" t="s">
        <v>14</v>
      </c>
      <c r="C40" s="54">
        <v>2627773.6021041851</v>
      </c>
      <c r="D40" s="54">
        <v>2472354.3992996188</v>
      </c>
      <c r="E40" s="54">
        <v>2150071.5742111178</v>
      </c>
      <c r="F40" s="54">
        <v>2155181.3720703097</v>
      </c>
      <c r="G40" s="54">
        <v>2335946.4284896827</v>
      </c>
      <c r="H40" s="54">
        <v>2366374.0371704078</v>
      </c>
      <c r="I40" s="54">
        <v>2422539.8664474469</v>
      </c>
      <c r="J40" s="54">
        <v>2276145.6226348849</v>
      </c>
      <c r="K40" s="54">
        <v>2359669.470787046</v>
      </c>
      <c r="L40" s="54">
        <v>2429895.142745968</v>
      </c>
      <c r="M40" s="54">
        <v>2619794.363975523</v>
      </c>
      <c r="N40" s="55">
        <v>2575016.4131164532</v>
      </c>
      <c r="O40" s="2">
        <f t="shared" si="49"/>
        <v>28790762.293052644</v>
      </c>
      <c r="W40" s="7" t="s">
        <v>14</v>
      </c>
      <c r="X40" s="12">
        <v>49979.038435507173</v>
      </c>
      <c r="Y40" s="12">
        <v>42198.175382959816</v>
      </c>
      <c r="Z40" s="12">
        <v>21481.610838699358</v>
      </c>
      <c r="AA40" s="12">
        <v>21997.521921008833</v>
      </c>
      <c r="AB40" s="12">
        <v>31755.681893956655</v>
      </c>
      <c r="AC40" s="12">
        <v>37975.914343619348</v>
      </c>
      <c r="AD40" s="12">
        <v>43263.663564363123</v>
      </c>
      <c r="AE40" s="12">
        <v>34968.194172954572</v>
      </c>
      <c r="AF40" s="12">
        <v>35309.523469930893</v>
      </c>
      <c r="AG40" s="12">
        <v>42506.922587077148</v>
      </c>
      <c r="AH40" s="12">
        <v>49612.575266170679</v>
      </c>
      <c r="AI40" s="13">
        <v>50203.679010701919</v>
      </c>
      <c r="AJ40" s="10">
        <f t="shared" si="50"/>
        <v>461252.50088694948</v>
      </c>
      <c r="AK40" s="53">
        <f t="shared" si="52"/>
        <v>205387.94281575116</v>
      </c>
      <c r="AL40" s="53">
        <f t="shared" si="53"/>
        <v>255864.55807119832</v>
      </c>
      <c r="AO40" s="7" t="s">
        <v>14</v>
      </c>
      <c r="AP40" s="12">
        <v>35235.47590473741</v>
      </c>
      <c r="AQ40" s="12">
        <v>30652.442692372202</v>
      </c>
      <c r="AR40" s="12">
        <v>16410.647578918939</v>
      </c>
      <c r="AS40" s="12">
        <v>15351.033250951758</v>
      </c>
      <c r="AT40" s="12">
        <v>28080.531829208136</v>
      </c>
      <c r="AU40" s="12">
        <v>29326.073667439821</v>
      </c>
      <c r="AV40" s="12">
        <v>32430.822694315015</v>
      </c>
      <c r="AW40" s="12">
        <v>24933.234587824336</v>
      </c>
      <c r="AX40" s="12">
        <v>25990.175169260801</v>
      </c>
      <c r="AY40" s="12">
        <v>33424.818833509096</v>
      </c>
      <c r="AZ40" s="12">
        <v>41665.991506927676</v>
      </c>
      <c r="BA40" s="13">
        <v>34518.976607562188</v>
      </c>
      <c r="BB40" s="10">
        <f t="shared" si="51"/>
        <v>348020.2243230273</v>
      </c>
      <c r="BC40" s="53">
        <f t="shared" si="54"/>
        <v>155056.20492362828</v>
      </c>
      <c r="BD40" s="53">
        <f t="shared" si="55"/>
        <v>192964.01939939911</v>
      </c>
    </row>
    <row r="41" spans="2:56" x14ac:dyDescent="0.3">
      <c r="B41" s="7" t="s">
        <v>15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2">
        <f t="shared" si="49"/>
        <v>0</v>
      </c>
      <c r="W41" s="7" t="s">
        <v>15</v>
      </c>
      <c r="X41" s="12">
        <v>196175.32902296775</v>
      </c>
      <c r="Y41" s="12">
        <v>108143.86907379107</v>
      </c>
      <c r="Z41" s="12">
        <v>107507.05037668347</v>
      </c>
      <c r="AA41" s="12">
        <v>107246.88985304827</v>
      </c>
      <c r="AB41" s="12">
        <v>110784.3894271255</v>
      </c>
      <c r="AC41" s="12">
        <v>149292.32461849449</v>
      </c>
      <c r="AD41" s="12">
        <v>125730.14962755443</v>
      </c>
      <c r="AE41" s="12">
        <v>103122.46470670102</v>
      </c>
      <c r="AF41" s="12">
        <v>109875.45766382212</v>
      </c>
      <c r="AG41" s="12">
        <v>180244.99291918287</v>
      </c>
      <c r="AH41" s="12">
        <v>253272.49554911442</v>
      </c>
      <c r="AI41" s="13">
        <v>264857.01919154148</v>
      </c>
      <c r="AJ41" s="10">
        <f t="shared" si="50"/>
        <v>1816252.4320300268</v>
      </c>
      <c r="AK41" s="53">
        <f t="shared" si="52"/>
        <v>779149.85237211047</v>
      </c>
      <c r="AL41" s="53">
        <f t="shared" si="53"/>
        <v>1037102.5796579163</v>
      </c>
      <c r="AO41" s="7" t="s">
        <v>15</v>
      </c>
      <c r="AP41" s="12">
        <v>106483.94656717402</v>
      </c>
      <c r="AQ41" s="12">
        <v>37544.052779164995</v>
      </c>
      <c r="AR41" s="12">
        <v>37876.560534771721</v>
      </c>
      <c r="AS41" s="12">
        <v>38400.957265828903</v>
      </c>
      <c r="AT41" s="12">
        <v>53419.20513118503</v>
      </c>
      <c r="AU41" s="12">
        <v>63565.817504329199</v>
      </c>
      <c r="AV41" s="12">
        <v>46338.019772850523</v>
      </c>
      <c r="AW41" s="12">
        <v>43781.103538201744</v>
      </c>
      <c r="AX41" s="12">
        <v>55199.043313142676</v>
      </c>
      <c r="AY41" s="12">
        <v>110410.50394521357</v>
      </c>
      <c r="AZ41" s="12">
        <v>186626.4015002638</v>
      </c>
      <c r="BA41" s="13">
        <v>175154.98850152848</v>
      </c>
      <c r="BB41" s="10">
        <f t="shared" si="51"/>
        <v>954800.60035365471</v>
      </c>
      <c r="BC41" s="53">
        <f t="shared" si="54"/>
        <v>337290.53978245385</v>
      </c>
      <c r="BD41" s="53">
        <f t="shared" si="55"/>
        <v>617510.0605712008</v>
      </c>
    </row>
    <row r="42" spans="2:56" x14ac:dyDescent="0.3">
      <c r="B42" s="7" t="s">
        <v>16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2">
        <f t="shared" si="49"/>
        <v>0</v>
      </c>
      <c r="W42" s="7" t="s">
        <v>16</v>
      </c>
      <c r="X42" s="12">
        <v>56990.697165389953</v>
      </c>
      <c r="Y42" s="12">
        <v>31663.370436805144</v>
      </c>
      <c r="Z42" s="12">
        <v>28112.139175869528</v>
      </c>
      <c r="AA42" s="12">
        <v>39463.617686902384</v>
      </c>
      <c r="AB42" s="12">
        <v>43547.461731512842</v>
      </c>
      <c r="AC42" s="12">
        <v>53812.145833033355</v>
      </c>
      <c r="AD42" s="12">
        <v>56426.038372608898</v>
      </c>
      <c r="AE42" s="12">
        <v>56590.087307693066</v>
      </c>
      <c r="AF42" s="12">
        <v>63135.664887091967</v>
      </c>
      <c r="AG42" s="12">
        <v>72207.715025377256</v>
      </c>
      <c r="AH42" s="12">
        <v>70281.333536058635</v>
      </c>
      <c r="AI42" s="13">
        <v>69385.036964955914</v>
      </c>
      <c r="AJ42" s="10">
        <f t="shared" si="50"/>
        <v>641615.30812329892</v>
      </c>
      <c r="AK42" s="53">
        <f t="shared" si="52"/>
        <v>253589.43202951323</v>
      </c>
      <c r="AL42" s="53">
        <f t="shared" si="53"/>
        <v>388025.87609378574</v>
      </c>
      <c r="AO42" s="7" t="s">
        <v>16</v>
      </c>
      <c r="AP42" s="12">
        <v>32674.441996192654</v>
      </c>
      <c r="AQ42" s="12">
        <v>11227.230035376402</v>
      </c>
      <c r="AR42" s="12">
        <v>14862.632181819083</v>
      </c>
      <c r="AS42" s="12">
        <v>22780.570588541217</v>
      </c>
      <c r="AT42" s="12">
        <v>29408.070104593029</v>
      </c>
      <c r="AU42" s="12">
        <v>38598.719964933392</v>
      </c>
      <c r="AV42" s="12">
        <v>40447.406798469223</v>
      </c>
      <c r="AW42" s="12">
        <v>37553.033589677507</v>
      </c>
      <c r="AX42" s="12">
        <v>46912.726252183602</v>
      </c>
      <c r="AY42" s="12">
        <v>50816.664010119443</v>
      </c>
      <c r="AZ42" s="12">
        <v>58114.044552689804</v>
      </c>
      <c r="BA42" s="13">
        <v>48173.573450821648</v>
      </c>
      <c r="BB42" s="10">
        <f t="shared" si="51"/>
        <v>431569.11352541699</v>
      </c>
      <c r="BC42" s="53">
        <f t="shared" si="54"/>
        <v>149551.66487145578</v>
      </c>
      <c r="BD42" s="53">
        <f t="shared" si="55"/>
        <v>282017.44865396124</v>
      </c>
    </row>
    <row r="43" spans="2:56" x14ac:dyDescent="0.3">
      <c r="B43" s="7" t="s">
        <v>17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  <c r="O43" s="2">
        <f t="shared" si="49"/>
        <v>0</v>
      </c>
      <c r="W43" s="7" t="s">
        <v>17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3">
        <v>0</v>
      </c>
      <c r="AJ43" s="10">
        <f t="shared" si="50"/>
        <v>0</v>
      </c>
      <c r="AK43" s="53">
        <f t="shared" si="52"/>
        <v>0</v>
      </c>
      <c r="AL43" s="53">
        <f t="shared" si="53"/>
        <v>0</v>
      </c>
      <c r="AO43" s="7" t="s">
        <v>17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3">
        <v>0</v>
      </c>
      <c r="BB43" s="10">
        <f t="shared" si="51"/>
        <v>0</v>
      </c>
      <c r="BC43" s="53">
        <f t="shared" si="54"/>
        <v>0</v>
      </c>
      <c r="BD43" s="53">
        <f t="shared" si="55"/>
        <v>0</v>
      </c>
    </row>
    <row r="44" spans="2:56" x14ac:dyDescent="0.3">
      <c r="B44" s="7" t="s">
        <v>18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  <c r="O44" s="2">
        <f t="shared" si="49"/>
        <v>0</v>
      </c>
      <c r="W44" s="7" t="s">
        <v>18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3">
        <v>0</v>
      </c>
      <c r="AJ44" s="10">
        <f t="shared" si="50"/>
        <v>0</v>
      </c>
      <c r="AK44" s="53">
        <f t="shared" si="52"/>
        <v>0</v>
      </c>
      <c r="AL44" s="53">
        <f t="shared" si="53"/>
        <v>0</v>
      </c>
      <c r="AO44" s="7" t="s">
        <v>18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3">
        <v>0</v>
      </c>
      <c r="BB44" s="10">
        <f t="shared" si="51"/>
        <v>0</v>
      </c>
      <c r="BC44" s="53">
        <f t="shared" si="54"/>
        <v>0</v>
      </c>
      <c r="BD44" s="53">
        <f t="shared" si="55"/>
        <v>0</v>
      </c>
    </row>
    <row r="45" spans="2:56" x14ac:dyDescent="0.3">
      <c r="B45" s="7" t="s">
        <v>19</v>
      </c>
      <c r="C45" s="54">
        <v>365508.01739970804</v>
      </c>
      <c r="D45" s="54">
        <v>567302.40454850311</v>
      </c>
      <c r="E45" s="54">
        <v>615443.87083441601</v>
      </c>
      <c r="F45" s="54">
        <v>624214.44516206009</v>
      </c>
      <c r="G45" s="54">
        <v>607468.68275056395</v>
      </c>
      <c r="H45" s="54">
        <v>633204.85819369298</v>
      </c>
      <c r="I45" s="54">
        <v>627468.74697652902</v>
      </c>
      <c r="J45" s="54">
        <v>577171.7287158065</v>
      </c>
      <c r="K45" s="54">
        <v>601436.85058933147</v>
      </c>
      <c r="L45" s="54">
        <v>432076.65233949199</v>
      </c>
      <c r="M45" s="54">
        <v>91607.212986764003</v>
      </c>
      <c r="N45" s="55">
        <v>62137.267663778905</v>
      </c>
      <c r="O45" s="2">
        <f t="shared" si="49"/>
        <v>5805040.7381606456</v>
      </c>
      <c r="W45" s="7" t="s">
        <v>19</v>
      </c>
      <c r="X45" s="12">
        <v>11364.929662013046</v>
      </c>
      <c r="Y45" s="12">
        <v>17100.853593397162</v>
      </c>
      <c r="Z45" s="12">
        <v>18328.798842930799</v>
      </c>
      <c r="AA45" s="12">
        <v>19428.673828244133</v>
      </c>
      <c r="AB45" s="12">
        <v>17407.795375990856</v>
      </c>
      <c r="AC45" s="12">
        <v>18984.449852108959</v>
      </c>
      <c r="AD45" s="12">
        <v>18823.019852232894</v>
      </c>
      <c r="AE45" s="12">
        <v>17761.387811839613</v>
      </c>
      <c r="AF45" s="12">
        <v>18088.150219643161</v>
      </c>
      <c r="AG45" s="12">
        <v>13283.289652971915</v>
      </c>
      <c r="AH45" s="12">
        <v>2720.9437639534481</v>
      </c>
      <c r="AI45" s="13">
        <v>1961.6245920121703</v>
      </c>
      <c r="AJ45" s="10">
        <f t="shared" si="50"/>
        <v>175253.91704733818</v>
      </c>
      <c r="AK45" s="53">
        <f t="shared" si="52"/>
        <v>102615.50115468496</v>
      </c>
      <c r="AL45" s="53">
        <f t="shared" si="53"/>
        <v>72638.415892653211</v>
      </c>
      <c r="AO45" s="7" t="s">
        <v>19</v>
      </c>
      <c r="AP45" s="12">
        <v>8023.7351990222951</v>
      </c>
      <c r="AQ45" s="12">
        <v>13204.146200144303</v>
      </c>
      <c r="AR45" s="12">
        <v>14648.596752452853</v>
      </c>
      <c r="AS45" s="12">
        <v>14010.592124247532</v>
      </c>
      <c r="AT45" s="12">
        <v>15120.656517910973</v>
      </c>
      <c r="AU45" s="12">
        <v>14939.805823731411</v>
      </c>
      <c r="AV45" s="12">
        <v>14696.359244811536</v>
      </c>
      <c r="AW45" s="12">
        <v>13130.059529542927</v>
      </c>
      <c r="AX45" s="12">
        <v>14083.068278872975</v>
      </c>
      <c r="AY45" s="12">
        <v>9668.6773258805279</v>
      </c>
      <c r="AZ45" s="12">
        <v>2058.6101414144027</v>
      </c>
      <c r="BA45" s="13">
        <v>1311.9098673641672</v>
      </c>
      <c r="BB45" s="10">
        <f t="shared" si="51"/>
        <v>134896.21700539588</v>
      </c>
      <c r="BC45" s="53">
        <f t="shared" si="54"/>
        <v>79947.532617509365</v>
      </c>
      <c r="BD45" s="53">
        <f t="shared" si="55"/>
        <v>54948.684387886526</v>
      </c>
    </row>
    <row r="46" spans="2:56" x14ac:dyDescent="0.3">
      <c r="B46" s="7" t="s">
        <v>20</v>
      </c>
      <c r="C46" s="54">
        <v>1931330.7760874417</v>
      </c>
      <c r="D46" s="54">
        <v>1961758.7282816556</v>
      </c>
      <c r="E46" s="54">
        <v>1980990.4024759915</v>
      </c>
      <c r="F46" s="54">
        <v>2019026.1370340965</v>
      </c>
      <c r="G46" s="54">
        <v>1961302.4065653465</v>
      </c>
      <c r="H46" s="54">
        <v>2025264.4579569476</v>
      </c>
      <c r="I46" s="54">
        <v>1998603.8180033348</v>
      </c>
      <c r="J46" s="54">
        <v>1931621.6532389305</v>
      </c>
      <c r="K46" s="54">
        <v>1997021.5403238914</v>
      </c>
      <c r="L46" s="54">
        <v>1862552.1372477196</v>
      </c>
      <c r="M46" s="54">
        <v>1525311.8658701556</v>
      </c>
      <c r="N46" s="55">
        <v>1578968.8467661517</v>
      </c>
      <c r="O46" s="2">
        <f t="shared" si="49"/>
        <v>22773752.769851662</v>
      </c>
      <c r="W46" s="7" t="s">
        <v>20</v>
      </c>
      <c r="X46" s="12">
        <v>81191.965282487858</v>
      </c>
      <c r="Y46" s="12">
        <v>80456.003167700779</v>
      </c>
      <c r="Z46" s="12">
        <v>80483.962385988212</v>
      </c>
      <c r="AA46" s="12">
        <v>86572.394772577303</v>
      </c>
      <c r="AB46" s="12">
        <v>76236.286900663355</v>
      </c>
      <c r="AC46" s="12">
        <v>83702.940966367722</v>
      </c>
      <c r="AD46" s="12">
        <v>83544.176472687715</v>
      </c>
      <c r="AE46" s="12">
        <v>80156.478217673299</v>
      </c>
      <c r="AF46" s="12">
        <v>82170.857515788055</v>
      </c>
      <c r="AG46" s="12">
        <v>76535.907107424719</v>
      </c>
      <c r="AH46" s="12">
        <v>50096.168424248703</v>
      </c>
      <c r="AI46" s="13">
        <v>60400.260443902029</v>
      </c>
      <c r="AJ46" s="10">
        <f t="shared" si="50"/>
        <v>921547.40165750962</v>
      </c>
      <c r="AK46" s="53">
        <f t="shared" si="52"/>
        <v>488643.55347578524</v>
      </c>
      <c r="AL46" s="53">
        <f t="shared" si="53"/>
        <v>432903.84818172449</v>
      </c>
      <c r="AO46" s="7" t="s">
        <v>20</v>
      </c>
      <c r="AP46" s="12">
        <v>57186.754686594009</v>
      </c>
      <c r="AQ46" s="12">
        <v>62094.282823920279</v>
      </c>
      <c r="AR46" s="12">
        <v>64327.173565387733</v>
      </c>
      <c r="AS46" s="12">
        <v>62333.233628392249</v>
      </c>
      <c r="AT46" s="12">
        <v>66365.010442805302</v>
      </c>
      <c r="AU46" s="12">
        <v>65916.853491854679</v>
      </c>
      <c r="AV46" s="12">
        <v>63095.75119464397</v>
      </c>
      <c r="AW46" s="12">
        <v>59218.984920358693</v>
      </c>
      <c r="AX46" s="12">
        <v>64133.787857389441</v>
      </c>
      <c r="AY46" s="12">
        <v>54019.537561535835</v>
      </c>
      <c r="AZ46" s="12">
        <v>43146.806243634201</v>
      </c>
      <c r="BA46" s="13">
        <v>39362.425182199513</v>
      </c>
      <c r="BB46" s="10">
        <f t="shared" si="51"/>
        <v>701200.60159871588</v>
      </c>
      <c r="BC46" s="53">
        <f t="shared" si="54"/>
        <v>378223.30863895424</v>
      </c>
      <c r="BD46" s="53">
        <f t="shared" si="55"/>
        <v>322977.29295976163</v>
      </c>
    </row>
    <row r="47" spans="2:56" x14ac:dyDescent="0.3">
      <c r="B47" s="7" t="s">
        <v>21</v>
      </c>
      <c r="C47" s="54">
        <v>870819.45329575182</v>
      </c>
      <c r="D47" s="54">
        <v>1838052.0342645529</v>
      </c>
      <c r="E47" s="54">
        <v>2070935.329917911</v>
      </c>
      <c r="F47" s="54">
        <v>1909406.5715601323</v>
      </c>
      <c r="G47" s="54">
        <v>2099435.3700116538</v>
      </c>
      <c r="H47" s="54">
        <v>2671290.8194746119</v>
      </c>
      <c r="I47" s="54">
        <v>2934031.3725469052</v>
      </c>
      <c r="J47" s="54">
        <v>2473345.1984436796</v>
      </c>
      <c r="K47" s="54">
        <v>2231156.4585035858</v>
      </c>
      <c r="L47" s="54">
        <v>1215306.9421653245</v>
      </c>
      <c r="M47" s="54">
        <v>-83667.892338018864</v>
      </c>
      <c r="N47" s="55">
        <v>5463.2771027203416</v>
      </c>
      <c r="O47" s="2">
        <f t="shared" si="49"/>
        <v>20235574.934948809</v>
      </c>
      <c r="W47" s="7" t="s">
        <v>21</v>
      </c>
      <c r="X47" s="12">
        <v>70612.710610723472</v>
      </c>
      <c r="Y47" s="12">
        <v>108613.92760205272</v>
      </c>
      <c r="Z47" s="12">
        <v>115005.64349822994</v>
      </c>
      <c r="AA47" s="12">
        <v>116021.53160915372</v>
      </c>
      <c r="AB47" s="12">
        <v>106872.81166229253</v>
      </c>
      <c r="AC47" s="12">
        <v>126819.31393165588</v>
      </c>
      <c r="AD47" s="12">
        <v>125725.68958454147</v>
      </c>
      <c r="AE47" s="12">
        <v>117783.92222480755</v>
      </c>
      <c r="AF47" s="12">
        <v>117980.72923927299</v>
      </c>
      <c r="AG47" s="12">
        <v>87724.446546065839</v>
      </c>
      <c r="AH47" s="12">
        <v>20856.099492192268</v>
      </c>
      <c r="AI47" s="13">
        <v>27397.921435666085</v>
      </c>
      <c r="AJ47" s="10">
        <f t="shared" si="50"/>
        <v>1141414.7474366543</v>
      </c>
      <c r="AK47" s="53">
        <f t="shared" si="52"/>
        <v>643945.93891410821</v>
      </c>
      <c r="AL47" s="53">
        <f t="shared" si="53"/>
        <v>497468.80852254626</v>
      </c>
      <c r="AO47" s="7" t="s">
        <v>21</v>
      </c>
      <c r="AP47" s="12">
        <v>46048.859947729121</v>
      </c>
      <c r="AQ47" s="12">
        <v>76427.808748722076</v>
      </c>
      <c r="AR47" s="12">
        <v>88780.42404556273</v>
      </c>
      <c r="AS47" s="12">
        <v>83353.451605033799</v>
      </c>
      <c r="AT47" s="12">
        <v>92911.779967498762</v>
      </c>
      <c r="AU47" s="12">
        <v>99531.094160461376</v>
      </c>
      <c r="AV47" s="12">
        <v>97523.389141392705</v>
      </c>
      <c r="AW47" s="12">
        <v>85846.323064994693</v>
      </c>
      <c r="AX47" s="12">
        <v>91540.831795692415</v>
      </c>
      <c r="AY47" s="12">
        <v>62936.478435111087</v>
      </c>
      <c r="AZ47" s="12">
        <v>16454.462256324307</v>
      </c>
      <c r="BA47" s="13">
        <v>18639.54960403443</v>
      </c>
      <c r="BB47" s="10">
        <f t="shared" si="51"/>
        <v>859994.4527725575</v>
      </c>
      <c r="BC47" s="53">
        <f t="shared" si="54"/>
        <v>487053.41847500781</v>
      </c>
      <c r="BD47" s="53">
        <f t="shared" si="55"/>
        <v>372941.03429754963</v>
      </c>
    </row>
    <row r="48" spans="2:56" x14ac:dyDescent="0.3">
      <c r="B48" s="7" t="s">
        <v>22</v>
      </c>
      <c r="C48" s="54">
        <v>1381371.3380446059</v>
      </c>
      <c r="D48" s="54">
        <v>2240141.0641517364</v>
      </c>
      <c r="E48" s="54">
        <v>2446566.4155904404</v>
      </c>
      <c r="F48" s="54">
        <v>2449653.6784496233</v>
      </c>
      <c r="G48" s="54">
        <v>2584939.6532004289</v>
      </c>
      <c r="H48" s="54">
        <v>3238386.3188385959</v>
      </c>
      <c r="I48" s="54">
        <v>3682241.6919549638</v>
      </c>
      <c r="J48" s="54">
        <v>3150298.4311885186</v>
      </c>
      <c r="K48" s="54">
        <v>2698952.2483636732</v>
      </c>
      <c r="L48" s="54">
        <v>1572666.6524444523</v>
      </c>
      <c r="M48" s="54">
        <v>460776.29795267602</v>
      </c>
      <c r="N48" s="55">
        <v>332662.4837470178</v>
      </c>
      <c r="O48" s="2">
        <f t="shared" si="49"/>
        <v>26238656.273926731</v>
      </c>
      <c r="W48" s="7" t="s">
        <v>22</v>
      </c>
      <c r="X48" s="12">
        <v>58846.072316563121</v>
      </c>
      <c r="Y48" s="12">
        <v>91839.94679548734</v>
      </c>
      <c r="Z48" s="12">
        <v>97165.720369720439</v>
      </c>
      <c r="AA48" s="12">
        <v>108994.77408256537</v>
      </c>
      <c r="AB48" s="12">
        <v>92406.549566984235</v>
      </c>
      <c r="AC48" s="12">
        <v>110847.35670833565</v>
      </c>
      <c r="AD48" s="12">
        <v>108713.31623050569</v>
      </c>
      <c r="AE48" s="12">
        <v>101037.00732212074</v>
      </c>
      <c r="AF48" s="12">
        <v>102228.15132617952</v>
      </c>
      <c r="AG48" s="12">
        <v>77056.375766849553</v>
      </c>
      <c r="AH48" s="12">
        <v>22670.567400318392</v>
      </c>
      <c r="AI48" s="13">
        <v>16695.091178417213</v>
      </c>
      <c r="AJ48" s="10">
        <f t="shared" si="50"/>
        <v>988500.92906404729</v>
      </c>
      <c r="AK48" s="53">
        <f t="shared" si="52"/>
        <v>560100.41983965621</v>
      </c>
      <c r="AL48" s="53">
        <f t="shared" si="53"/>
        <v>428400.50922439108</v>
      </c>
      <c r="AO48" s="7" t="s">
        <v>22</v>
      </c>
      <c r="AP48" s="12">
        <v>36966.46037628653</v>
      </c>
      <c r="AQ48" s="12">
        <v>62551.30580530173</v>
      </c>
      <c r="AR48" s="12">
        <v>74685.38008499147</v>
      </c>
      <c r="AS48" s="12">
        <v>77991.857204628017</v>
      </c>
      <c r="AT48" s="12">
        <v>80188.882603836129</v>
      </c>
      <c r="AU48" s="12">
        <v>86838.715603256089</v>
      </c>
      <c r="AV48" s="12">
        <v>84023.353338432236</v>
      </c>
      <c r="AW48" s="12">
        <v>73265.466937351259</v>
      </c>
      <c r="AX48" s="12">
        <v>78788.973006987537</v>
      </c>
      <c r="AY48" s="12">
        <v>54603.027119684259</v>
      </c>
      <c r="AZ48" s="12">
        <v>17409.699643659598</v>
      </c>
      <c r="BA48" s="13">
        <v>11013.906352043155</v>
      </c>
      <c r="BB48" s="10">
        <f t="shared" si="51"/>
        <v>738327.02807645802</v>
      </c>
      <c r="BC48" s="53">
        <f t="shared" si="54"/>
        <v>419222.60167829995</v>
      </c>
      <c r="BD48" s="53">
        <f t="shared" si="55"/>
        <v>319104.42639815802</v>
      </c>
    </row>
    <row r="49" spans="2:56" x14ac:dyDescent="0.3">
      <c r="B49" s="7" t="s">
        <v>23</v>
      </c>
      <c r="C49" s="54">
        <v>493420.07242204843</v>
      </c>
      <c r="D49" s="54">
        <v>1046404.6768253321</v>
      </c>
      <c r="E49" s="54">
        <v>1324503.4199248054</v>
      </c>
      <c r="F49" s="54">
        <v>857662.58795172127</v>
      </c>
      <c r="G49" s="54">
        <v>373017.83988200658</v>
      </c>
      <c r="H49" s="54">
        <v>789227.27810086834</v>
      </c>
      <c r="I49" s="54">
        <v>420257.66371798713</v>
      </c>
      <c r="J49" s="54">
        <v>313823.68244241062</v>
      </c>
      <c r="K49" s="54">
        <v>303076.4104835405</v>
      </c>
      <c r="L49" s="54">
        <v>114156.06058196923</v>
      </c>
      <c r="M49" s="54">
        <v>16946.567095619252</v>
      </c>
      <c r="N49" s="55">
        <v>114365.07347024753</v>
      </c>
      <c r="O49" s="2">
        <f t="shared" si="49"/>
        <v>6166861.3328985563</v>
      </c>
      <c r="W49" s="7" t="s">
        <v>23</v>
      </c>
      <c r="X49" s="12">
        <v>18264.010990120143</v>
      </c>
      <c r="Y49" s="12">
        <v>36151.370805117695</v>
      </c>
      <c r="Z49" s="12">
        <v>41881.09156027055</v>
      </c>
      <c r="AA49" s="12">
        <v>31281.323937495174</v>
      </c>
      <c r="AB49" s="12">
        <v>11346.676561371241</v>
      </c>
      <c r="AC49" s="12">
        <v>21453.373444100467</v>
      </c>
      <c r="AD49" s="12">
        <v>10121.068102283778</v>
      </c>
      <c r="AE49" s="12">
        <v>8319.4955535046829</v>
      </c>
      <c r="AF49" s="12">
        <v>9584.5822515100244</v>
      </c>
      <c r="AG49" s="12">
        <v>4238.9938879281253</v>
      </c>
      <c r="AH49" s="12">
        <v>639.72067880034456</v>
      </c>
      <c r="AI49" s="13">
        <v>4517.6327078461663</v>
      </c>
      <c r="AJ49" s="10">
        <f t="shared" si="50"/>
        <v>197799.34048034842</v>
      </c>
      <c r="AK49" s="53">
        <f t="shared" si="52"/>
        <v>160377.84729847527</v>
      </c>
      <c r="AL49" s="53">
        <f t="shared" si="53"/>
        <v>37421.493181873127</v>
      </c>
      <c r="AO49" s="7" t="s">
        <v>23</v>
      </c>
      <c r="AP49" s="12">
        <v>4256.977470136062</v>
      </c>
      <c r="AQ49" s="12">
        <v>10599.336013153012</v>
      </c>
      <c r="AR49" s="12">
        <v>17386.433631975953</v>
      </c>
      <c r="AS49" s="12">
        <v>11662.968419356555</v>
      </c>
      <c r="AT49" s="12">
        <v>5803.7476853488024</v>
      </c>
      <c r="AU49" s="12">
        <v>10690.331742251487</v>
      </c>
      <c r="AV49" s="12">
        <v>4924.442995956726</v>
      </c>
      <c r="AW49" s="12">
        <v>3439.9698346205055</v>
      </c>
      <c r="AX49" s="12">
        <v>4365.635805198549</v>
      </c>
      <c r="AY49" s="12">
        <v>2332.6243101537239</v>
      </c>
      <c r="AZ49" s="12">
        <v>385.53028583340438</v>
      </c>
      <c r="BA49" s="13">
        <v>1696.9085073500869</v>
      </c>
      <c r="BB49" s="10">
        <f t="shared" si="51"/>
        <v>77544.906701334869</v>
      </c>
      <c r="BC49" s="53">
        <f t="shared" si="54"/>
        <v>60399.794962221873</v>
      </c>
      <c r="BD49" s="53">
        <f t="shared" si="55"/>
        <v>17145.111739112996</v>
      </c>
    </row>
    <row r="50" spans="2:56" x14ac:dyDescent="0.3">
      <c r="B50" s="7" t="s">
        <v>24</v>
      </c>
      <c r="C50" s="54">
        <v>876583.33333333337</v>
      </c>
      <c r="D50" s="54">
        <v>876583.33333333337</v>
      </c>
      <c r="E50" s="54">
        <v>876583.33333333337</v>
      </c>
      <c r="F50" s="54">
        <v>876583.33333333337</v>
      </c>
      <c r="G50" s="54">
        <v>876583.33333333337</v>
      </c>
      <c r="H50" s="54">
        <v>876583.33333333337</v>
      </c>
      <c r="I50" s="54">
        <v>876583.33333333337</v>
      </c>
      <c r="J50" s="54">
        <v>876583.33333333337</v>
      </c>
      <c r="K50" s="54">
        <v>876583.33333333337</v>
      </c>
      <c r="L50" s="54">
        <v>876583.33333333337</v>
      </c>
      <c r="M50" s="54">
        <v>876583.33333333337</v>
      </c>
      <c r="N50" s="55">
        <v>876583.33333333337</v>
      </c>
      <c r="O50" s="2">
        <f t="shared" si="49"/>
        <v>10519000</v>
      </c>
      <c r="W50" s="7" t="s">
        <v>24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3">
        <v>0</v>
      </c>
      <c r="AJ50" s="10">
        <f t="shared" si="50"/>
        <v>0</v>
      </c>
      <c r="AK50" s="53">
        <f t="shared" si="52"/>
        <v>0</v>
      </c>
      <c r="AL50" s="53">
        <f t="shared" si="53"/>
        <v>0</v>
      </c>
      <c r="AO50" s="7" t="s">
        <v>24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3">
        <v>0</v>
      </c>
      <c r="BB50" s="10">
        <f t="shared" si="51"/>
        <v>0</v>
      </c>
      <c r="BC50" s="53">
        <f t="shared" si="54"/>
        <v>0</v>
      </c>
      <c r="BD50" s="53">
        <f t="shared" si="55"/>
        <v>0</v>
      </c>
    </row>
    <row r="51" spans="2:56" x14ac:dyDescent="0.3">
      <c r="B51" s="7" t="s">
        <v>25</v>
      </c>
      <c r="C51" s="54">
        <v>2284816.4902754626</v>
      </c>
      <c r="D51" s="54">
        <v>2414451.1949666338</v>
      </c>
      <c r="E51" s="54">
        <v>2453089.8458607988</v>
      </c>
      <c r="F51" s="54">
        <v>2486584.7776540113</v>
      </c>
      <c r="G51" s="54">
        <v>2454737.0367177324</v>
      </c>
      <c r="H51" s="54">
        <v>2510262.6443990064</v>
      </c>
      <c r="I51" s="54">
        <v>2499309.6144803362</v>
      </c>
      <c r="J51" s="54">
        <v>2458514.7216447196</v>
      </c>
      <c r="K51" s="54">
        <v>2473374.2404230437</v>
      </c>
      <c r="L51" s="54">
        <v>2364145.6079133349</v>
      </c>
      <c r="M51" s="54">
        <v>2161480.9817858539</v>
      </c>
      <c r="N51" s="55">
        <v>2134103.3656187854</v>
      </c>
      <c r="O51" s="2">
        <f t="shared" si="49"/>
        <v>28694870.52173971</v>
      </c>
      <c r="W51" s="7" t="s">
        <v>25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3">
        <v>0</v>
      </c>
      <c r="AJ51" s="10">
        <f t="shared" si="50"/>
        <v>0</v>
      </c>
      <c r="AK51" s="53">
        <f t="shared" si="52"/>
        <v>0</v>
      </c>
      <c r="AL51" s="53">
        <f t="shared" si="53"/>
        <v>0</v>
      </c>
      <c r="AO51" s="7" t="s">
        <v>25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3">
        <v>0</v>
      </c>
      <c r="BB51" s="10">
        <f t="shared" si="51"/>
        <v>0</v>
      </c>
      <c r="BC51" s="53">
        <f t="shared" si="54"/>
        <v>0</v>
      </c>
      <c r="BD51" s="53">
        <f t="shared" si="55"/>
        <v>0</v>
      </c>
    </row>
    <row r="52" spans="2:56" x14ac:dyDescent="0.3">
      <c r="B52" s="7" t="s">
        <v>26</v>
      </c>
      <c r="C52" s="54">
        <v>1382416.6666666665</v>
      </c>
      <c r="D52" s="54">
        <v>1382416.6666666665</v>
      </c>
      <c r="E52" s="54">
        <v>1382416.6666666665</v>
      </c>
      <c r="F52" s="54">
        <v>1382416.6666666665</v>
      </c>
      <c r="G52" s="54">
        <v>1382416.6666666665</v>
      </c>
      <c r="H52" s="54">
        <v>1382416.6666666665</v>
      </c>
      <c r="I52" s="54">
        <v>1382416.6666666665</v>
      </c>
      <c r="J52" s="54">
        <v>1382416.6666666665</v>
      </c>
      <c r="K52" s="54">
        <v>1382416.6666666665</v>
      </c>
      <c r="L52" s="54">
        <v>1382416.6666666665</v>
      </c>
      <c r="M52" s="54">
        <v>1382416.6666666665</v>
      </c>
      <c r="N52" s="55">
        <v>1382416.6666666665</v>
      </c>
      <c r="O52" s="2">
        <f t="shared" si="49"/>
        <v>16588999.999999994</v>
      </c>
      <c r="W52" s="7" t="s">
        <v>26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3">
        <v>0</v>
      </c>
      <c r="AJ52" s="10">
        <f t="shared" si="50"/>
        <v>0</v>
      </c>
      <c r="AK52" s="53">
        <f t="shared" si="52"/>
        <v>0</v>
      </c>
      <c r="AL52" s="53">
        <f t="shared" si="53"/>
        <v>0</v>
      </c>
      <c r="AO52" s="7" t="s">
        <v>26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3">
        <v>0</v>
      </c>
      <c r="BB52" s="10">
        <f t="shared" si="51"/>
        <v>0</v>
      </c>
      <c r="BC52" s="53">
        <f t="shared" si="54"/>
        <v>0</v>
      </c>
      <c r="BD52" s="53">
        <f t="shared" si="55"/>
        <v>0</v>
      </c>
    </row>
    <row r="53" spans="2:56" x14ac:dyDescent="0.3">
      <c r="B53" s="7" t="s">
        <v>27</v>
      </c>
      <c r="C53" s="54">
        <v>134166.66666666666</v>
      </c>
      <c r="D53" s="54">
        <v>134166.66666666666</v>
      </c>
      <c r="E53" s="54">
        <v>134166.66666666666</v>
      </c>
      <c r="F53" s="54">
        <v>134166.66666666666</v>
      </c>
      <c r="G53" s="54">
        <v>134166.66666666666</v>
      </c>
      <c r="H53" s="54">
        <v>134166.66666666666</v>
      </c>
      <c r="I53" s="54">
        <v>134166.66666666666</v>
      </c>
      <c r="J53" s="54">
        <v>134166.66666666666</v>
      </c>
      <c r="K53" s="54">
        <v>134166.66666666666</v>
      </c>
      <c r="L53" s="54">
        <v>134166.66666666666</v>
      </c>
      <c r="M53" s="54">
        <v>134166.66666666666</v>
      </c>
      <c r="N53" s="55">
        <v>134166.66666666666</v>
      </c>
      <c r="O53" s="2">
        <f t="shared" si="49"/>
        <v>1610000.0000000002</v>
      </c>
      <c r="W53" s="7" t="s">
        <v>27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3">
        <v>0</v>
      </c>
      <c r="AJ53" s="10">
        <f t="shared" si="50"/>
        <v>0</v>
      </c>
      <c r="AK53" s="53">
        <f t="shared" si="52"/>
        <v>0</v>
      </c>
      <c r="AL53" s="53">
        <f t="shared" si="53"/>
        <v>0</v>
      </c>
      <c r="AO53" s="7" t="s">
        <v>27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3">
        <v>0</v>
      </c>
      <c r="BB53" s="10">
        <f t="shared" si="51"/>
        <v>0</v>
      </c>
      <c r="BC53" s="53">
        <f t="shared" si="54"/>
        <v>0</v>
      </c>
      <c r="BD53" s="53">
        <f t="shared" si="55"/>
        <v>0</v>
      </c>
    </row>
    <row r="54" spans="2:56" x14ac:dyDescent="0.3">
      <c r="B54" s="7" t="s">
        <v>28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  <c r="O54" s="2">
        <f t="shared" si="49"/>
        <v>0</v>
      </c>
      <c r="W54" s="7" t="s">
        <v>28</v>
      </c>
      <c r="X54" s="53">
        <f>-SUM(X38:X49)</f>
        <v>-462732.00005247258</v>
      </c>
      <c r="Y54" s="53">
        <f t="shared" ref="Y54:AI54" si="56">-SUM(Y38:Y49)</f>
        <v>-477213.90747639263</v>
      </c>
      <c r="Z54" s="53">
        <f t="shared" si="56"/>
        <v>-401815.30102712754</v>
      </c>
      <c r="AA54" s="53">
        <f t="shared" si="56"/>
        <v>-437003.69662881334</v>
      </c>
      <c r="AB54" s="53">
        <f t="shared" si="56"/>
        <v>-437182.10492744518</v>
      </c>
      <c r="AC54" s="53">
        <f t="shared" si="56"/>
        <v>-534069.59897553106</v>
      </c>
      <c r="AD54" s="53">
        <f t="shared" si="56"/>
        <v>-525195.29519781261</v>
      </c>
      <c r="AE54" s="53">
        <f t="shared" si="56"/>
        <v>-484148.20395483123</v>
      </c>
      <c r="AF54" s="53">
        <f t="shared" si="56"/>
        <v>-465772.80319238786</v>
      </c>
      <c r="AG54" s="53">
        <f t="shared" si="56"/>
        <v>-432200.4964178619</v>
      </c>
      <c r="AH54" s="53">
        <f t="shared" si="56"/>
        <v>-405328.00085705251</v>
      </c>
      <c r="AI54" s="56">
        <f t="shared" si="56"/>
        <v>-427866.5983330934</v>
      </c>
      <c r="AJ54" s="10">
        <f t="shared" si="50"/>
        <v>-5490528.007040821</v>
      </c>
      <c r="AK54" s="53">
        <f t="shared" si="52"/>
        <v>-2750016.609087782</v>
      </c>
      <c r="AL54" s="53">
        <f t="shared" si="53"/>
        <v>-2740511.3979530395</v>
      </c>
      <c r="AO54" s="7" t="s">
        <v>28</v>
      </c>
      <c r="AP54" s="53">
        <f>-SUM(AP38:AP49)</f>
        <v>-291789.69919891265</v>
      </c>
      <c r="AQ54" s="53">
        <f t="shared" ref="AQ54:BA54" si="57">-SUM(AQ38:AQ49)</f>
        <v>-306157.40342994867</v>
      </c>
      <c r="AR54" s="53">
        <f t="shared" si="57"/>
        <v>-269289.50096626999</v>
      </c>
      <c r="AS54" s="53">
        <f t="shared" si="57"/>
        <v>-267876.89753188635</v>
      </c>
      <c r="AT54" s="53">
        <f t="shared" si="57"/>
        <v>-332651.60438949364</v>
      </c>
      <c r="AU54" s="53">
        <f t="shared" si="57"/>
        <v>-355600.29940864438</v>
      </c>
      <c r="AV54" s="53">
        <f t="shared" si="57"/>
        <v>-361730.5963004264</v>
      </c>
      <c r="AW54" s="53">
        <f t="shared" si="57"/>
        <v>-315189.90218279214</v>
      </c>
      <c r="AX54" s="53">
        <f t="shared" si="57"/>
        <v>-323008.50213215139</v>
      </c>
      <c r="AY54" s="53">
        <f t="shared" si="57"/>
        <v>-270343.9975315957</v>
      </c>
      <c r="AZ54" s="53">
        <f t="shared" si="57"/>
        <v>-298214.80056685646</v>
      </c>
      <c r="BA54" s="56">
        <f t="shared" si="57"/>
        <v>-257273.39901230755</v>
      </c>
      <c r="BB54" s="10">
        <f t="shared" si="51"/>
        <v>-3649126.6026512855</v>
      </c>
      <c r="BC54" s="53">
        <f t="shared" si="54"/>
        <v>-1823365.4049251557</v>
      </c>
      <c r="BD54" s="53">
        <f t="shared" si="55"/>
        <v>-1825761.1977261298</v>
      </c>
    </row>
    <row r="55" spans="2:56" ht="16.2" x14ac:dyDescent="0.45">
      <c r="B55" s="7" t="s">
        <v>30</v>
      </c>
      <c r="C55" s="57">
        <v>-1893836</v>
      </c>
      <c r="D55" s="57">
        <v>-1745852</v>
      </c>
      <c r="E55" s="57">
        <v>-1207426</v>
      </c>
      <c r="F55" s="57">
        <v>-1243178</v>
      </c>
      <c r="G55" s="57">
        <v>-1250663</v>
      </c>
      <c r="H55" s="57">
        <v>-1271088</v>
      </c>
      <c r="I55" s="57">
        <v>-1350696</v>
      </c>
      <c r="J55" s="57">
        <v>-1404488</v>
      </c>
      <c r="K55" s="57">
        <v>-1090019</v>
      </c>
      <c r="L55" s="57">
        <v>-1075655</v>
      </c>
      <c r="M55" s="57">
        <v>-1442603</v>
      </c>
      <c r="N55" s="58">
        <v>-1667688</v>
      </c>
      <c r="O55" s="3">
        <f t="shared" si="49"/>
        <v>-16643192</v>
      </c>
      <c r="W55" s="7" t="s">
        <v>30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60">
        <v>0</v>
      </c>
      <c r="AJ55" s="14">
        <f t="shared" si="50"/>
        <v>0</v>
      </c>
      <c r="AK55" s="61">
        <f t="shared" si="52"/>
        <v>0</v>
      </c>
      <c r="AL55" s="61">
        <f t="shared" si="53"/>
        <v>0</v>
      </c>
      <c r="AO55" s="7" t="s">
        <v>30</v>
      </c>
      <c r="AP55" s="59">
        <v>0</v>
      </c>
      <c r="AQ55" s="59">
        <v>0</v>
      </c>
      <c r="AR55" s="59">
        <v>0</v>
      </c>
      <c r="AS55" s="59">
        <v>0</v>
      </c>
      <c r="AT55" s="59">
        <v>0</v>
      </c>
      <c r="AU55" s="59">
        <v>0</v>
      </c>
      <c r="AV55" s="59">
        <v>0</v>
      </c>
      <c r="AW55" s="59">
        <v>0</v>
      </c>
      <c r="AX55" s="59">
        <v>0</v>
      </c>
      <c r="AY55" s="59">
        <v>0</v>
      </c>
      <c r="AZ55" s="59">
        <v>0</v>
      </c>
      <c r="BA55" s="60">
        <v>0</v>
      </c>
      <c r="BB55" s="14">
        <f t="shared" si="51"/>
        <v>0</v>
      </c>
      <c r="BC55" s="61">
        <f t="shared" si="54"/>
        <v>0</v>
      </c>
      <c r="BD55" s="61">
        <f t="shared" si="55"/>
        <v>0</v>
      </c>
    </row>
    <row r="56" spans="2:56" x14ac:dyDescent="0.3">
      <c r="B56" s="62" t="s">
        <v>3</v>
      </c>
      <c r="C56" s="63">
        <f>SUM(C38:C55)</f>
        <v>7922977.4331057016</v>
      </c>
      <c r="D56" s="63">
        <f t="shared" ref="D56:N56" si="58">SUM(D38:D55)</f>
        <v>12493754.699207641</v>
      </c>
      <c r="E56" s="63">
        <f t="shared" si="58"/>
        <v>9477517.822531946</v>
      </c>
      <c r="F56" s="63">
        <f t="shared" si="58"/>
        <v>9931161.705411097</v>
      </c>
      <c r="G56" s="63">
        <f t="shared" si="58"/>
        <v>11524159.063720472</v>
      </c>
      <c r="H56" s="63">
        <f t="shared" si="58"/>
        <v>12389731.407326579</v>
      </c>
      <c r="I56" s="63">
        <f t="shared" si="58"/>
        <v>14387603.020632081</v>
      </c>
      <c r="J56" s="63">
        <f t="shared" si="58"/>
        <v>12860038.59810812</v>
      </c>
      <c r="K56" s="63">
        <f t="shared" si="58"/>
        <v>10791198.124315361</v>
      </c>
      <c r="L56" s="63">
        <f t="shared" si="58"/>
        <v>6565438.6049449826</v>
      </c>
      <c r="M56" s="63">
        <f t="shared" si="58"/>
        <v>4903130.0919142989</v>
      </c>
      <c r="N56" s="64">
        <f t="shared" si="58"/>
        <v>4851516.8399980227</v>
      </c>
      <c r="O56" s="1">
        <f t="shared" si="49"/>
        <v>118098227.4112163</v>
      </c>
      <c r="W56" s="62" t="s">
        <v>3</v>
      </c>
      <c r="X56" s="8">
        <f>SUM(X38:X55)</f>
        <v>0</v>
      </c>
      <c r="Y56" s="8">
        <f t="shared" ref="Y56" si="59">SUM(Y38:Y55)</f>
        <v>0</v>
      </c>
      <c r="Z56" s="8">
        <f t="shared" ref="Z56" si="60">SUM(Z38:Z55)</f>
        <v>0</v>
      </c>
      <c r="AA56" s="8">
        <f t="shared" ref="AA56" si="61">SUM(AA38:AA55)</f>
        <v>0</v>
      </c>
      <c r="AB56" s="8">
        <f t="shared" ref="AB56" si="62">SUM(AB38:AB55)</f>
        <v>0</v>
      </c>
      <c r="AC56" s="8">
        <f t="shared" ref="AC56" si="63">SUM(AC38:AC55)</f>
        <v>0</v>
      </c>
      <c r="AD56" s="8">
        <f t="shared" ref="AD56" si="64">SUM(AD38:AD55)</f>
        <v>0</v>
      </c>
      <c r="AE56" s="8">
        <f t="shared" ref="AE56" si="65">SUM(AE38:AE55)</f>
        <v>0</v>
      </c>
      <c r="AF56" s="8">
        <f t="shared" ref="AF56" si="66">SUM(AF38:AF55)</f>
        <v>0</v>
      </c>
      <c r="AG56" s="8">
        <f t="shared" ref="AG56" si="67">SUM(AG38:AG55)</f>
        <v>0</v>
      </c>
      <c r="AH56" s="8">
        <f t="shared" ref="AH56" si="68">SUM(AH38:AH55)</f>
        <v>0</v>
      </c>
      <c r="AI56" s="9">
        <f t="shared" ref="AI56" si="69">SUM(AI38:AI55)</f>
        <v>0</v>
      </c>
      <c r="AJ56" s="10">
        <f t="shared" si="50"/>
        <v>0</v>
      </c>
      <c r="AK56" s="53">
        <f t="shared" si="52"/>
        <v>0</v>
      </c>
      <c r="AL56" s="53">
        <f t="shared" si="53"/>
        <v>0</v>
      </c>
      <c r="AO56" s="62" t="s">
        <v>3</v>
      </c>
      <c r="AP56" s="8">
        <f>SUM(AP38:AP55)</f>
        <v>0</v>
      </c>
      <c r="AQ56" s="8">
        <f t="shared" ref="AQ56" si="70">SUM(AQ38:AQ55)</f>
        <v>0</v>
      </c>
      <c r="AR56" s="8">
        <f t="shared" ref="AR56" si="71">SUM(AR38:AR55)</f>
        <v>0</v>
      </c>
      <c r="AS56" s="8">
        <f t="shared" ref="AS56" si="72">SUM(AS38:AS55)</f>
        <v>0</v>
      </c>
      <c r="AT56" s="8">
        <f t="shared" ref="AT56" si="73">SUM(AT38:AT55)</f>
        <v>0</v>
      </c>
      <c r="AU56" s="8">
        <f t="shared" ref="AU56" si="74">SUM(AU38:AU55)</f>
        <v>0</v>
      </c>
      <c r="AV56" s="8">
        <f t="shared" ref="AV56" si="75">SUM(AV38:AV55)</f>
        <v>0</v>
      </c>
      <c r="AW56" s="8">
        <f t="shared" ref="AW56" si="76">SUM(AW38:AW55)</f>
        <v>0</v>
      </c>
      <c r="AX56" s="8">
        <f t="shared" ref="AX56" si="77">SUM(AX38:AX55)</f>
        <v>0</v>
      </c>
      <c r="AY56" s="8">
        <f t="shared" ref="AY56" si="78">SUM(AY38:AY55)</f>
        <v>0</v>
      </c>
      <c r="AZ56" s="8">
        <f t="shared" ref="AZ56" si="79">SUM(AZ38:AZ55)</f>
        <v>0</v>
      </c>
      <c r="BA56" s="9">
        <f t="shared" ref="BA56" si="80">SUM(BA38:BA55)</f>
        <v>0</v>
      </c>
      <c r="BB56" s="10">
        <f t="shared" si="51"/>
        <v>0</v>
      </c>
      <c r="BC56" s="53">
        <f t="shared" si="54"/>
        <v>0</v>
      </c>
      <c r="BD56" s="53">
        <f t="shared" si="55"/>
        <v>0</v>
      </c>
    </row>
    <row r="57" spans="2:56" x14ac:dyDescent="0.3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/>
      <c r="O57" s="67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9"/>
      <c r="AJ57" s="11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9"/>
      <c r="BB57" s="11"/>
    </row>
    <row r="58" spans="2:56" x14ac:dyDescent="0.3">
      <c r="B58" s="50" t="s">
        <v>42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6"/>
      <c r="O58" s="67"/>
      <c r="W58" s="50" t="s">
        <v>36</v>
      </c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9"/>
      <c r="AJ58" s="11"/>
      <c r="AO58" s="50" t="s">
        <v>36</v>
      </c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9"/>
      <c r="BB58" s="11"/>
    </row>
    <row r="59" spans="2:56" x14ac:dyDescent="0.3">
      <c r="B59" s="7" t="s">
        <v>12</v>
      </c>
      <c r="C59" s="4">
        <f>C17 - C38</f>
        <v>1447735.685579712</v>
      </c>
      <c r="D59" s="4">
        <f t="shared" ref="D59:N59" si="81">D17 - D38</f>
        <v>2032597.8149739397</v>
      </c>
      <c r="E59" s="4">
        <f t="shared" si="81"/>
        <v>2132034.9446817599</v>
      </c>
      <c r="F59" s="4">
        <f t="shared" si="81"/>
        <v>1631129.1777901696</v>
      </c>
      <c r="G59" s="4">
        <f t="shared" si="81"/>
        <v>2451506.4903550716</v>
      </c>
      <c r="H59" s="4">
        <f t="shared" si="81"/>
        <v>2488752.0700717089</v>
      </c>
      <c r="I59" s="4">
        <f t="shared" si="81"/>
        <v>1196405.4964744879</v>
      </c>
      <c r="J59" s="4">
        <f t="shared" si="81"/>
        <v>909821.63291701372</v>
      </c>
      <c r="K59" s="4">
        <f t="shared" si="81"/>
        <v>2901606.2390143252</v>
      </c>
      <c r="L59" s="4">
        <f t="shared" si="81"/>
        <v>1787982.9307268604</v>
      </c>
      <c r="M59" s="4">
        <f t="shared" si="81"/>
        <v>1085286.7778024341</v>
      </c>
      <c r="N59" s="76">
        <f t="shared" si="81"/>
        <v>6902820.2582059866</v>
      </c>
      <c r="O59" s="1">
        <f t="shared" ref="O59:O83" si="82">SUM(C59:N59)</f>
        <v>26967679.518593468</v>
      </c>
      <c r="W59" s="7" t="s">
        <v>12</v>
      </c>
      <c r="X59" s="15">
        <f>X17 - X38</f>
        <v>62697.779421991283</v>
      </c>
      <c r="Y59" s="15">
        <f t="shared" ref="Y59:AI59" si="83">Y17 - Y38</f>
        <v>56153.854968795655</v>
      </c>
      <c r="Z59" s="15">
        <f t="shared" si="83"/>
        <v>65754.380868676075</v>
      </c>
      <c r="AA59" s="15">
        <f t="shared" si="83"/>
        <v>56978.868725437322</v>
      </c>
      <c r="AB59" s="15">
        <f t="shared" si="83"/>
        <v>46497.982545013394</v>
      </c>
      <c r="AC59" s="15">
        <f t="shared" si="83"/>
        <v>50845.762174676551</v>
      </c>
      <c r="AD59" s="15">
        <f t="shared" si="83"/>
        <v>32176.506791366486</v>
      </c>
      <c r="AE59" s="15">
        <f t="shared" si="83"/>
        <v>43424.593400319514</v>
      </c>
      <c r="AF59" s="15">
        <f t="shared" si="83"/>
        <v>78731.423165151995</v>
      </c>
      <c r="AG59" s="15">
        <f t="shared" si="83"/>
        <v>58677.750979754201</v>
      </c>
      <c r="AH59" s="15">
        <f t="shared" si="83"/>
        <v>17145.678355026936</v>
      </c>
      <c r="AI59" s="27">
        <f t="shared" si="83"/>
        <v>79216.520572881767</v>
      </c>
      <c r="AJ59" s="10">
        <f t="shared" ref="AJ59:AJ77" si="84">SUM(X59:AI59)</f>
        <v>648301.10196909134</v>
      </c>
      <c r="AK59" s="53">
        <f>SUM(X59:AC59)</f>
        <v>338928.62870459026</v>
      </c>
      <c r="AL59" s="53">
        <f>SUM(AD59:AI59)</f>
        <v>309372.47326450085</v>
      </c>
      <c r="AO59" s="7" t="s">
        <v>12</v>
      </c>
      <c r="AP59" s="15">
        <f>AP17 - AP38</f>
        <v>57423.838865842874</v>
      </c>
      <c r="AQ59" s="15">
        <f t="shared" ref="AQ59:BA59" si="85">AQ17 - AQ38</f>
        <v>12114.826823564959</v>
      </c>
      <c r="AR59" s="15">
        <f t="shared" si="85"/>
        <v>14619.546005314831</v>
      </c>
      <c r="AS59" s="15">
        <f t="shared" si="85"/>
        <v>21964.512723419011</v>
      </c>
      <c r="AT59" s="15">
        <f t="shared" si="85"/>
        <v>24144.255416291831</v>
      </c>
      <c r="AU59" s="15">
        <f t="shared" si="85"/>
        <v>21608.040601544835</v>
      </c>
      <c r="AV59" s="15">
        <f t="shared" si="85"/>
        <v>4992.5052890240404</v>
      </c>
      <c r="AW59" s="15">
        <f t="shared" si="85"/>
        <v>17897.666834551816</v>
      </c>
      <c r="AX59" s="15">
        <f t="shared" si="85"/>
        <v>37267.429387656593</v>
      </c>
      <c r="AY59" s="15">
        <f t="shared" si="85"/>
        <v>10889.701423547951</v>
      </c>
      <c r="AZ59" s="15">
        <f t="shared" si="85"/>
        <v>6634.1814265710891</v>
      </c>
      <c r="BA59" s="15">
        <f t="shared" si="85"/>
        <v>24803.745422142056</v>
      </c>
      <c r="BB59" s="10">
        <f t="shared" ref="BB59:BB77" si="86">SUM(AP59:BA59)</f>
        <v>254360.2502194719</v>
      </c>
      <c r="BC59" s="53">
        <f>SUM(AP59:AU59)</f>
        <v>151875.02043597834</v>
      </c>
      <c r="BD59" s="53">
        <f>SUM(AV59:BA59)</f>
        <v>102485.22978349353</v>
      </c>
    </row>
    <row r="60" spans="2:56" x14ac:dyDescent="0.3">
      <c r="B60" s="7" t="s">
        <v>13</v>
      </c>
      <c r="C60" s="5">
        <f t="shared" ref="C60:N76" si="87">C18 - C39</f>
        <v>-2529485.7023895457</v>
      </c>
      <c r="D60" s="5">
        <f t="shared" si="87"/>
        <v>-4656306.345176884</v>
      </c>
      <c r="E60" s="5">
        <f t="shared" si="87"/>
        <v>910551.75826844014</v>
      </c>
      <c r="F60" s="5">
        <f t="shared" si="87"/>
        <v>-975395.64665264729</v>
      </c>
      <c r="G60" s="5">
        <f t="shared" si="87"/>
        <v>-3318357.469791464</v>
      </c>
      <c r="H60" s="5">
        <f t="shared" si="87"/>
        <v>-1810164.3965974906</v>
      </c>
      <c r="I60" s="5">
        <f t="shared" si="87"/>
        <v>-3415652.0763123995</v>
      </c>
      <c r="J60" s="26">
        <f t="shared" si="87"/>
        <v>-7701099.526049519</v>
      </c>
      <c r="K60" s="5">
        <f t="shared" si="87"/>
        <v>-135584.4771889085</v>
      </c>
      <c r="L60" s="5">
        <f t="shared" si="87"/>
        <v>1141864.326433083</v>
      </c>
      <c r="M60" s="26">
        <f t="shared" si="87"/>
        <v>-5794152.8057214925</v>
      </c>
      <c r="N60" s="26">
        <f t="shared" si="87"/>
        <v>3978100.295947813</v>
      </c>
      <c r="O60" s="2">
        <f t="shared" si="82"/>
        <v>-24305682.06523101</v>
      </c>
      <c r="W60" s="7" t="s">
        <v>13</v>
      </c>
      <c r="X60" s="15">
        <f t="shared" ref="X60:AI60" si="88">X18 - X39</f>
        <v>-43986.025988691385</v>
      </c>
      <c r="Y60" s="15">
        <f t="shared" si="88"/>
        <v>-46288.245587876605</v>
      </c>
      <c r="Z60" s="15">
        <f t="shared" si="88"/>
        <v>13231.335152588639</v>
      </c>
      <c r="AA60" s="15">
        <f t="shared" si="88"/>
        <v>-6304.8376632554136</v>
      </c>
      <c r="AB60" s="15">
        <f t="shared" si="88"/>
        <v>-40421.43435256138</v>
      </c>
      <c r="AC60" s="15">
        <f t="shared" si="88"/>
        <v>-31160.5414524917</v>
      </c>
      <c r="AD60" s="15">
        <f t="shared" si="88"/>
        <v>-67573.680182401135</v>
      </c>
      <c r="AE60" s="15">
        <f t="shared" si="88"/>
        <v>-63679.760037856206</v>
      </c>
      <c r="AF60" s="15">
        <f t="shared" si="88"/>
        <v>4281.8902156988624</v>
      </c>
      <c r="AG60" s="15">
        <f t="shared" si="88"/>
        <v>22502.396095261342</v>
      </c>
      <c r="AH60" s="27">
        <f t="shared" si="88"/>
        <v>-100139.77510122256</v>
      </c>
      <c r="AI60" s="15">
        <f t="shared" si="88"/>
        <v>-20473.853380932182</v>
      </c>
      <c r="AJ60" s="10">
        <f t="shared" si="84"/>
        <v>-380012.53228373971</v>
      </c>
      <c r="AK60" s="53">
        <f t="shared" ref="AK60:AK77" si="89">SUM(X60:AC60)</f>
        <v>-154929.74989228783</v>
      </c>
      <c r="AL60" s="53">
        <f t="shared" ref="AL60:AL77" si="90">SUM(AD60:AI60)</f>
        <v>-225082.78239145188</v>
      </c>
      <c r="AO60" s="7" t="s">
        <v>13</v>
      </c>
      <c r="AP60" s="15">
        <f t="shared" ref="AP60:BA60" si="91">AP18 - AP39</f>
        <v>-36587.885916883388</v>
      </c>
      <c r="AQ60" s="15">
        <f t="shared" si="91"/>
        <v>-27556.625155358612</v>
      </c>
      <c r="AR60" s="15">
        <f t="shared" si="91"/>
        <v>25286.801404295664</v>
      </c>
      <c r="AS60" s="15">
        <f t="shared" si="91"/>
        <v>14410.253831674665</v>
      </c>
      <c r="AT60" s="15">
        <f t="shared" si="91"/>
        <v>-15453.975523399291</v>
      </c>
      <c r="AU60" s="15">
        <f t="shared" si="91"/>
        <v>373.07194806820189</v>
      </c>
      <c r="AV60" s="15">
        <f t="shared" si="91"/>
        <v>-40324.556408578486</v>
      </c>
      <c r="AW60" s="15">
        <f t="shared" si="91"/>
        <v>-29837.393014772271</v>
      </c>
      <c r="AX60" s="15">
        <f t="shared" si="91"/>
        <v>29528.309958920028</v>
      </c>
      <c r="AY60" s="15">
        <f t="shared" si="91"/>
        <v>71132.632586063875</v>
      </c>
      <c r="AZ60" s="15">
        <f t="shared" si="91"/>
        <v>-111822.43586268039</v>
      </c>
      <c r="BA60" s="15">
        <f t="shared" si="91"/>
        <v>-26182.906361545945</v>
      </c>
      <c r="BB60" s="10">
        <f t="shared" si="86"/>
        <v>-147034.70851419595</v>
      </c>
      <c r="BC60" s="53">
        <f t="shared" ref="BC60:BC77" si="92">SUM(AP60:AU60)</f>
        <v>-39528.35941160276</v>
      </c>
      <c r="BD60" s="53">
        <f t="shared" ref="BD60:BD77" si="93">SUM(AV60:BA60)</f>
        <v>-107506.34910259319</v>
      </c>
    </row>
    <row r="61" spans="2:56" x14ac:dyDescent="0.3">
      <c r="B61" s="7" t="s">
        <v>14</v>
      </c>
      <c r="C61" s="5">
        <f t="shared" si="87"/>
        <v>110769.39789581485</v>
      </c>
      <c r="D61" s="5">
        <f t="shared" si="87"/>
        <v>270194.60070038121</v>
      </c>
      <c r="E61" s="5">
        <f t="shared" si="87"/>
        <v>453119.42578888219</v>
      </c>
      <c r="F61" s="5">
        <f t="shared" si="87"/>
        <v>436756.62792969029</v>
      </c>
      <c r="G61" s="5">
        <f t="shared" si="87"/>
        <v>270511.57151031727</v>
      </c>
      <c r="H61" s="5">
        <f t="shared" si="87"/>
        <v>273350.96282959217</v>
      </c>
      <c r="I61" s="5">
        <f t="shared" si="87"/>
        <v>82270.133552553132</v>
      </c>
      <c r="J61" s="5">
        <f t="shared" si="87"/>
        <v>247485.3773651151</v>
      </c>
      <c r="K61" s="5">
        <f t="shared" si="87"/>
        <v>69966.529212953988</v>
      </c>
      <c r="L61" s="5">
        <f t="shared" si="87"/>
        <v>24785.857254032046</v>
      </c>
      <c r="M61" s="5">
        <f t="shared" si="87"/>
        <v>-151739.36397552304</v>
      </c>
      <c r="N61" s="5">
        <f t="shared" si="87"/>
        <v>-16970.413116453215</v>
      </c>
      <c r="O61" s="2">
        <f t="shared" si="82"/>
        <v>2070500.706947356</v>
      </c>
      <c r="W61" s="7" t="s">
        <v>14</v>
      </c>
      <c r="X61" s="15">
        <f t="shared" ref="X61:AI61" si="94">X19 - X40</f>
        <v>5705.9615644928272</v>
      </c>
      <c r="Y61" s="15">
        <f t="shared" si="94"/>
        <v>3793.8246170401835</v>
      </c>
      <c r="Z61" s="15">
        <f t="shared" si="94"/>
        <v>5443.3891613006417</v>
      </c>
      <c r="AA61" s="15">
        <f t="shared" si="94"/>
        <v>4534.4780789911674</v>
      </c>
      <c r="AB61" s="15">
        <f t="shared" si="94"/>
        <v>7389.3181060433453</v>
      </c>
      <c r="AC61" s="15">
        <f t="shared" si="94"/>
        <v>2399.0856563806519</v>
      </c>
      <c r="AD61" s="15">
        <f t="shared" si="94"/>
        <v>9595.3364356368766</v>
      </c>
      <c r="AE61" s="15">
        <f t="shared" si="94"/>
        <v>6594.8058270454276</v>
      </c>
      <c r="AF61" s="15">
        <f t="shared" si="94"/>
        <v>-11893.523469930893</v>
      </c>
      <c r="AG61" s="15">
        <f t="shared" si="94"/>
        <v>-13609.922587077148</v>
      </c>
      <c r="AH61" s="15">
        <f t="shared" si="94"/>
        <v>-5523.5752661706792</v>
      </c>
      <c r="AI61" s="15">
        <f t="shared" si="94"/>
        <v>1923.3209892980813</v>
      </c>
      <c r="AJ61" s="10">
        <f t="shared" si="84"/>
        <v>16352.499113050486</v>
      </c>
      <c r="AK61" s="53">
        <f t="shared" si="89"/>
        <v>29266.057184248817</v>
      </c>
      <c r="AL61" s="53">
        <f t="shared" si="90"/>
        <v>-12913.558071198335</v>
      </c>
      <c r="AO61" s="7" t="s">
        <v>14</v>
      </c>
      <c r="AP61" s="15">
        <f t="shared" ref="AP61:BA61" si="95">AP19 - AP40</f>
        <v>7189.52409526259</v>
      </c>
      <c r="AQ61" s="15">
        <f t="shared" si="95"/>
        <v>1407.5573076277979</v>
      </c>
      <c r="AR61" s="15">
        <f t="shared" si="95"/>
        <v>-3746.647578918939</v>
      </c>
      <c r="AS61" s="15">
        <f t="shared" si="95"/>
        <v>-5372.0332509517575</v>
      </c>
      <c r="AT61" s="15">
        <f t="shared" si="95"/>
        <v>3835.4681707918644</v>
      </c>
      <c r="AU61" s="15">
        <f t="shared" si="95"/>
        <v>-369.07366743982129</v>
      </c>
      <c r="AV61" s="15">
        <f t="shared" si="95"/>
        <v>7044.1773056849852</v>
      </c>
      <c r="AW61" s="15">
        <f t="shared" si="95"/>
        <v>5551.7654121756641</v>
      </c>
      <c r="AX61" s="15">
        <f t="shared" si="95"/>
        <v>-12996.175169260801</v>
      </c>
      <c r="AY61" s="15">
        <f t="shared" si="95"/>
        <v>-15938.818833509096</v>
      </c>
      <c r="AZ61" s="15">
        <f t="shared" si="95"/>
        <v>-1018.9915069276758</v>
      </c>
      <c r="BA61" s="15">
        <f t="shared" si="95"/>
        <v>4977.0233924378117</v>
      </c>
      <c r="BB61" s="10">
        <f t="shared" si="86"/>
        <v>-9436.224323027378</v>
      </c>
      <c r="BC61" s="53">
        <f t="shared" si="92"/>
        <v>2944.7950763717345</v>
      </c>
      <c r="BD61" s="53">
        <f t="shared" si="93"/>
        <v>-12381.019399399112</v>
      </c>
    </row>
    <row r="62" spans="2:56" x14ac:dyDescent="0.3">
      <c r="B62" s="7" t="s">
        <v>15</v>
      </c>
      <c r="C62" s="5">
        <f t="shared" si="87"/>
        <v>0</v>
      </c>
      <c r="D62" s="5">
        <f t="shared" si="87"/>
        <v>0</v>
      </c>
      <c r="E62" s="5">
        <f t="shared" si="87"/>
        <v>0</v>
      </c>
      <c r="F62" s="5">
        <f t="shared" si="87"/>
        <v>0</v>
      </c>
      <c r="G62" s="5">
        <f t="shared" si="87"/>
        <v>0</v>
      </c>
      <c r="H62" s="5">
        <f t="shared" si="87"/>
        <v>0</v>
      </c>
      <c r="I62" s="5">
        <f t="shared" si="87"/>
        <v>0</v>
      </c>
      <c r="J62" s="5">
        <f t="shared" si="87"/>
        <v>0</v>
      </c>
      <c r="K62" s="5">
        <f t="shared" si="87"/>
        <v>0</v>
      </c>
      <c r="L62" s="5">
        <f t="shared" si="87"/>
        <v>0</v>
      </c>
      <c r="M62" s="5">
        <f t="shared" si="87"/>
        <v>0</v>
      </c>
      <c r="N62" s="5">
        <f t="shared" si="87"/>
        <v>0</v>
      </c>
      <c r="O62" s="2">
        <f t="shared" si="82"/>
        <v>0</v>
      </c>
      <c r="W62" s="7" t="s">
        <v>15</v>
      </c>
      <c r="X62" s="15">
        <f t="shared" ref="X62:AI62" si="96">X20 - X41</f>
        <v>18214.670977032249</v>
      </c>
      <c r="Y62" s="15">
        <f t="shared" si="96"/>
        <v>784.1309262089344</v>
      </c>
      <c r="Z62" s="15">
        <f t="shared" si="96"/>
        <v>-33240.050376683474</v>
      </c>
      <c r="AA62" s="15">
        <f t="shared" si="96"/>
        <v>-1002.8898530482693</v>
      </c>
      <c r="AB62" s="15">
        <f t="shared" si="96"/>
        <v>20182.610572874502</v>
      </c>
      <c r="AC62" s="15">
        <f t="shared" si="96"/>
        <v>-11761.324618494487</v>
      </c>
      <c r="AD62" s="15">
        <f t="shared" si="96"/>
        <v>7978.8503724455659</v>
      </c>
      <c r="AE62" s="15">
        <f t="shared" si="96"/>
        <v>22648.535293298977</v>
      </c>
      <c r="AF62" s="15">
        <f t="shared" si="96"/>
        <v>26954.542336177881</v>
      </c>
      <c r="AG62" s="15">
        <f t="shared" si="96"/>
        <v>-41269.992919182871</v>
      </c>
      <c r="AH62" s="15">
        <f t="shared" si="96"/>
        <v>5886.504450885579</v>
      </c>
      <c r="AI62" s="15">
        <f t="shared" si="96"/>
        <v>5530.9808084585238</v>
      </c>
      <c r="AJ62" s="10">
        <f t="shared" si="84"/>
        <v>20906.567969973112</v>
      </c>
      <c r="AK62" s="53">
        <f t="shared" si="89"/>
        <v>-6822.8523721105448</v>
      </c>
      <c r="AL62" s="53">
        <f t="shared" si="90"/>
        <v>27729.420342083657</v>
      </c>
      <c r="AO62" s="7" t="s">
        <v>15</v>
      </c>
      <c r="AP62" s="15">
        <f t="shared" ref="AP62:BA62" si="97">AP20 - AP41</f>
        <v>16978.053432825982</v>
      </c>
      <c r="AQ62" s="15">
        <f t="shared" si="97"/>
        <v>115.94722083500528</v>
      </c>
      <c r="AR62" s="15">
        <f t="shared" si="97"/>
        <v>-10624.560534771721</v>
      </c>
      <c r="AS62" s="15">
        <f t="shared" si="97"/>
        <v>1464.0427341710965</v>
      </c>
      <c r="AT62" s="15">
        <f t="shared" si="97"/>
        <v>3155.79486881497</v>
      </c>
      <c r="AU62" s="15">
        <f t="shared" si="97"/>
        <v>-19284.817504329199</v>
      </c>
      <c r="AV62" s="15">
        <f t="shared" si="97"/>
        <v>3892.9802271494773</v>
      </c>
      <c r="AW62" s="15">
        <f t="shared" si="97"/>
        <v>-272.1035382017435</v>
      </c>
      <c r="AX62" s="15">
        <f t="shared" si="97"/>
        <v>-8151.0433131426762</v>
      </c>
      <c r="AY62" s="15">
        <f t="shared" si="97"/>
        <v>-57881.503945213568</v>
      </c>
      <c r="AZ62" s="15">
        <f t="shared" si="97"/>
        <v>28026.598499736196</v>
      </c>
      <c r="BA62" s="15">
        <f t="shared" si="97"/>
        <v>13139.011498471518</v>
      </c>
      <c r="BB62" s="10">
        <f t="shared" si="86"/>
        <v>-29441.600353654663</v>
      </c>
      <c r="BC62" s="53">
        <f t="shared" si="92"/>
        <v>-8195.5397824538668</v>
      </c>
      <c r="BD62" s="53">
        <f t="shared" si="93"/>
        <v>-21246.060571200796</v>
      </c>
    </row>
    <row r="63" spans="2:56" x14ac:dyDescent="0.3">
      <c r="B63" s="7" t="s">
        <v>16</v>
      </c>
      <c r="C63" s="5">
        <f t="shared" si="87"/>
        <v>0</v>
      </c>
      <c r="D63" s="5">
        <f t="shared" si="87"/>
        <v>0</v>
      </c>
      <c r="E63" s="5">
        <f t="shared" si="87"/>
        <v>0</v>
      </c>
      <c r="F63" s="5">
        <f t="shared" si="87"/>
        <v>0</v>
      </c>
      <c r="G63" s="5">
        <f t="shared" si="87"/>
        <v>0</v>
      </c>
      <c r="H63" s="5">
        <f t="shared" si="87"/>
        <v>0</v>
      </c>
      <c r="I63" s="5">
        <f t="shared" si="87"/>
        <v>0</v>
      </c>
      <c r="J63" s="5">
        <f t="shared" si="87"/>
        <v>0</v>
      </c>
      <c r="K63" s="5">
        <f t="shared" si="87"/>
        <v>0</v>
      </c>
      <c r="L63" s="5">
        <f t="shared" si="87"/>
        <v>0</v>
      </c>
      <c r="M63" s="5">
        <f t="shared" si="87"/>
        <v>0</v>
      </c>
      <c r="N63" s="5">
        <f t="shared" si="87"/>
        <v>0</v>
      </c>
      <c r="O63" s="2">
        <f t="shared" si="82"/>
        <v>0</v>
      </c>
      <c r="W63" s="7" t="s">
        <v>16</v>
      </c>
      <c r="X63" s="15">
        <f t="shared" ref="X63:AI63" si="98">X21 - X42</f>
        <v>-18818.697165389953</v>
      </c>
      <c r="Y63" s="15">
        <f t="shared" si="98"/>
        <v>-9852.370436805144</v>
      </c>
      <c r="Z63" s="15">
        <f t="shared" si="98"/>
        <v>-4783.1391758695281</v>
      </c>
      <c r="AA63" s="15">
        <f t="shared" si="98"/>
        <v>-2651.6176869023839</v>
      </c>
      <c r="AB63" s="15">
        <f t="shared" si="98"/>
        <v>6100.5382684871583</v>
      </c>
      <c r="AC63" s="15">
        <f t="shared" si="98"/>
        <v>-1217.1458330333553</v>
      </c>
      <c r="AD63" s="15">
        <f t="shared" si="98"/>
        <v>13810.961627391102</v>
      </c>
      <c r="AE63" s="15">
        <f t="shared" si="98"/>
        <v>3141.9126923069343</v>
      </c>
      <c r="AF63" s="15">
        <f t="shared" si="98"/>
        <v>2856.3351129080329</v>
      </c>
      <c r="AG63" s="15">
        <f t="shared" si="98"/>
        <v>1642.2849746227439</v>
      </c>
      <c r="AH63" s="15">
        <f t="shared" si="98"/>
        <v>2893.6664639413648</v>
      </c>
      <c r="AI63" s="15">
        <f t="shared" si="98"/>
        <v>-16021.036964955914</v>
      </c>
      <c r="AJ63" s="10">
        <f t="shared" si="84"/>
        <v>-22898.308123298943</v>
      </c>
      <c r="AK63" s="53">
        <f t="shared" si="89"/>
        <v>-31222.432029513206</v>
      </c>
      <c r="AL63" s="53">
        <f t="shared" si="90"/>
        <v>8324.1239062142631</v>
      </c>
      <c r="AO63" s="7" t="s">
        <v>16</v>
      </c>
      <c r="AP63" s="15">
        <f t="shared" ref="AP63:BA63" si="99">AP21 - AP42</f>
        <v>-16353.441996192654</v>
      </c>
      <c r="AQ63" s="15">
        <f t="shared" si="99"/>
        <v>-3034.2300353764022</v>
      </c>
      <c r="AR63" s="15">
        <f t="shared" si="99"/>
        <v>-6583.6321818190827</v>
      </c>
      <c r="AS63" s="15">
        <f t="shared" si="99"/>
        <v>-7041.5705885412171</v>
      </c>
      <c r="AT63" s="15">
        <f t="shared" si="99"/>
        <v>11416.929895406971</v>
      </c>
      <c r="AU63" s="15">
        <f t="shared" si="99"/>
        <v>-1507.7199649333925</v>
      </c>
      <c r="AV63" s="15">
        <f t="shared" si="99"/>
        <v>19801.593201530777</v>
      </c>
      <c r="AW63" s="15">
        <f t="shared" si="99"/>
        <v>6608.9664103224932</v>
      </c>
      <c r="AX63" s="15">
        <f t="shared" si="99"/>
        <v>-1317.7262521836019</v>
      </c>
      <c r="AY63" s="15">
        <f t="shared" si="99"/>
        <v>3491.3359898805575</v>
      </c>
      <c r="AZ63" s="15">
        <f t="shared" si="99"/>
        <v>5010.9554473101962</v>
      </c>
      <c r="BA63" s="15">
        <f t="shared" si="99"/>
        <v>-12804.573450821648</v>
      </c>
      <c r="BB63" s="10">
        <f t="shared" si="86"/>
        <v>-2313.113525417004</v>
      </c>
      <c r="BC63" s="53">
        <f t="shared" si="92"/>
        <v>-23103.664871455778</v>
      </c>
      <c r="BD63" s="53">
        <f t="shared" si="93"/>
        <v>20790.551346038774</v>
      </c>
    </row>
    <row r="64" spans="2:56" x14ac:dyDescent="0.3">
      <c r="B64" s="7" t="s">
        <v>17</v>
      </c>
      <c r="C64" s="5">
        <f t="shared" si="87"/>
        <v>1461188</v>
      </c>
      <c r="D64" s="5">
        <f t="shared" si="87"/>
        <v>1087063</v>
      </c>
      <c r="E64" s="5">
        <f t="shared" si="87"/>
        <v>1207862</v>
      </c>
      <c r="F64" s="5">
        <f t="shared" si="87"/>
        <v>2037334</v>
      </c>
      <c r="G64" s="5">
        <f t="shared" si="87"/>
        <v>2649544</v>
      </c>
      <c r="H64" s="5">
        <f t="shared" si="87"/>
        <v>1961443</v>
      </c>
      <c r="I64" s="5">
        <f t="shared" si="87"/>
        <v>2054962</v>
      </c>
      <c r="J64" s="5">
        <f t="shared" si="87"/>
        <v>2174857</v>
      </c>
      <c r="K64" s="5">
        <f t="shared" si="87"/>
        <v>2096184</v>
      </c>
      <c r="L64" s="5">
        <f t="shared" si="87"/>
        <v>2291429</v>
      </c>
      <c r="M64" s="5">
        <f t="shared" si="87"/>
        <v>1906563</v>
      </c>
      <c r="N64" s="5">
        <f t="shared" si="87"/>
        <v>1407873</v>
      </c>
      <c r="O64" s="2">
        <f t="shared" si="82"/>
        <v>22336302</v>
      </c>
      <c r="W64" s="7" t="s">
        <v>17</v>
      </c>
      <c r="X64" s="15">
        <f t="shared" ref="X64:AI64" si="100">X22 - X43</f>
        <v>12071</v>
      </c>
      <c r="Y64" s="15">
        <f t="shared" si="100"/>
        <v>9673</v>
      </c>
      <c r="Z64" s="15">
        <f t="shared" si="100"/>
        <v>10181</v>
      </c>
      <c r="AA64" s="15">
        <f t="shared" si="100"/>
        <v>17621</v>
      </c>
      <c r="AB64" s="15">
        <f t="shared" si="100"/>
        <v>22613</v>
      </c>
      <c r="AC64" s="15">
        <f t="shared" si="100"/>
        <v>17345</v>
      </c>
      <c r="AD64" s="15">
        <f t="shared" si="100"/>
        <v>15046</v>
      </c>
      <c r="AE64" s="15">
        <f t="shared" si="100"/>
        <v>19272</v>
      </c>
      <c r="AF64" s="15">
        <f t="shared" si="100"/>
        <v>17308</v>
      </c>
      <c r="AG64" s="15">
        <f t="shared" si="100"/>
        <v>20295</v>
      </c>
      <c r="AH64" s="15">
        <f t="shared" si="100"/>
        <v>17175</v>
      </c>
      <c r="AI64" s="15">
        <f t="shared" si="100"/>
        <v>10225</v>
      </c>
      <c r="AJ64" s="10">
        <f t="shared" si="84"/>
        <v>188825</v>
      </c>
      <c r="AK64" s="53">
        <f t="shared" si="89"/>
        <v>89504</v>
      </c>
      <c r="AL64" s="53">
        <f t="shared" si="90"/>
        <v>99321</v>
      </c>
      <c r="AO64" s="7" t="s">
        <v>17</v>
      </c>
      <c r="AP64" s="15">
        <f t="shared" ref="AP64:BA64" si="101">AP22 - AP43</f>
        <v>10956</v>
      </c>
      <c r="AQ64" s="15">
        <f t="shared" si="101"/>
        <v>7659</v>
      </c>
      <c r="AR64" s="15">
        <f t="shared" si="101"/>
        <v>9077</v>
      </c>
      <c r="AS64" s="15">
        <f t="shared" si="101"/>
        <v>14862</v>
      </c>
      <c r="AT64" s="15">
        <f t="shared" si="101"/>
        <v>19631</v>
      </c>
      <c r="AU64" s="15">
        <f t="shared" si="101"/>
        <v>13928</v>
      </c>
      <c r="AV64" s="15">
        <f t="shared" si="101"/>
        <v>17108</v>
      </c>
      <c r="AW64" s="15">
        <f t="shared" si="101"/>
        <v>14758</v>
      </c>
      <c r="AX64" s="15">
        <f t="shared" si="101"/>
        <v>15491</v>
      </c>
      <c r="AY64" s="15">
        <f t="shared" si="101"/>
        <v>15559</v>
      </c>
      <c r="AZ64" s="15">
        <f t="shared" si="101"/>
        <v>12657</v>
      </c>
      <c r="BA64" s="15">
        <f t="shared" si="101"/>
        <v>11804</v>
      </c>
      <c r="BB64" s="10">
        <f t="shared" si="86"/>
        <v>163490</v>
      </c>
      <c r="BC64" s="53">
        <f t="shared" si="92"/>
        <v>76113</v>
      </c>
      <c r="BD64" s="53">
        <f t="shared" si="93"/>
        <v>87377</v>
      </c>
    </row>
    <row r="65" spans="2:56" x14ac:dyDescent="0.3">
      <c r="B65" s="7" t="s">
        <v>18</v>
      </c>
      <c r="C65" s="5">
        <f t="shared" si="87"/>
        <v>0</v>
      </c>
      <c r="D65" s="5">
        <f t="shared" si="87"/>
        <v>0</v>
      </c>
      <c r="E65" s="5">
        <f t="shared" si="87"/>
        <v>7981</v>
      </c>
      <c r="F65" s="5">
        <f t="shared" si="87"/>
        <v>106131</v>
      </c>
      <c r="G65" s="5">
        <f t="shared" si="87"/>
        <v>182155</v>
      </c>
      <c r="H65" s="5">
        <f t="shared" si="87"/>
        <v>510802</v>
      </c>
      <c r="I65" s="5">
        <f t="shared" si="87"/>
        <v>741745</v>
      </c>
      <c r="J65" s="5">
        <f t="shared" si="87"/>
        <v>1257608</v>
      </c>
      <c r="K65" s="5">
        <f t="shared" si="87"/>
        <v>1069731</v>
      </c>
      <c r="L65" s="5">
        <f t="shared" si="87"/>
        <v>1280006</v>
      </c>
      <c r="M65" s="5">
        <f t="shared" si="87"/>
        <v>1077367</v>
      </c>
      <c r="N65" s="5">
        <f t="shared" si="87"/>
        <v>1028077</v>
      </c>
      <c r="O65" s="2">
        <f t="shared" si="82"/>
        <v>7261603</v>
      </c>
      <c r="W65" s="7" t="s">
        <v>18</v>
      </c>
      <c r="X65" s="15">
        <f t="shared" ref="X65:AI65" si="102">X23 - X44</f>
        <v>0</v>
      </c>
      <c r="Y65" s="15">
        <f t="shared" si="102"/>
        <v>0</v>
      </c>
      <c r="Z65" s="15">
        <f t="shared" si="102"/>
        <v>244</v>
      </c>
      <c r="AA65" s="15">
        <f t="shared" si="102"/>
        <v>2505</v>
      </c>
      <c r="AB65" s="15">
        <f t="shared" si="102"/>
        <v>4816</v>
      </c>
      <c r="AC65" s="15">
        <f t="shared" si="102"/>
        <v>12139</v>
      </c>
      <c r="AD65" s="15">
        <f t="shared" si="102"/>
        <v>13084</v>
      </c>
      <c r="AE65" s="15">
        <f t="shared" si="102"/>
        <v>22778</v>
      </c>
      <c r="AF65" s="15">
        <f t="shared" si="102"/>
        <v>18005</v>
      </c>
      <c r="AG65" s="15">
        <f t="shared" si="102"/>
        <v>24534</v>
      </c>
      <c r="AH65" s="15">
        <f t="shared" si="102"/>
        <v>19717</v>
      </c>
      <c r="AI65" s="15">
        <f t="shared" si="102"/>
        <v>16292</v>
      </c>
      <c r="AJ65" s="10">
        <f t="shared" si="84"/>
        <v>134114</v>
      </c>
      <c r="AK65" s="53">
        <f t="shared" si="89"/>
        <v>19704</v>
      </c>
      <c r="AL65" s="53">
        <f t="shared" si="90"/>
        <v>114410</v>
      </c>
      <c r="AO65" s="7" t="s">
        <v>18</v>
      </c>
      <c r="AP65" s="15">
        <f t="shared" ref="AP65:BA65" si="103">AP23 - AP44</f>
        <v>0</v>
      </c>
      <c r="AQ65" s="15">
        <f t="shared" si="103"/>
        <v>0</v>
      </c>
      <c r="AR65" s="15">
        <f t="shared" si="103"/>
        <v>153</v>
      </c>
      <c r="AS65" s="15">
        <f t="shared" si="103"/>
        <v>2178</v>
      </c>
      <c r="AT65" s="15">
        <f t="shared" si="103"/>
        <v>4563</v>
      </c>
      <c r="AU65" s="15">
        <f t="shared" si="103"/>
        <v>10559</v>
      </c>
      <c r="AV65" s="15">
        <f t="shared" si="103"/>
        <v>11566</v>
      </c>
      <c r="AW65" s="15">
        <f t="shared" si="103"/>
        <v>19003</v>
      </c>
      <c r="AX65" s="15">
        <f t="shared" si="103"/>
        <v>17534</v>
      </c>
      <c r="AY65" s="15">
        <f t="shared" si="103"/>
        <v>17992</v>
      </c>
      <c r="AZ65" s="15">
        <f t="shared" si="103"/>
        <v>16076</v>
      </c>
      <c r="BA65" s="15">
        <f t="shared" si="103"/>
        <v>17863</v>
      </c>
      <c r="BB65" s="10">
        <f t="shared" si="86"/>
        <v>117487</v>
      </c>
      <c r="BC65" s="53">
        <f t="shared" si="92"/>
        <v>17453</v>
      </c>
      <c r="BD65" s="53">
        <f t="shared" si="93"/>
        <v>100034</v>
      </c>
    </row>
    <row r="66" spans="2:56" x14ac:dyDescent="0.3">
      <c r="B66" s="7" t="s">
        <v>19</v>
      </c>
      <c r="C66" s="5">
        <f t="shared" si="87"/>
        <v>-32616.017399708042</v>
      </c>
      <c r="D66" s="5">
        <f t="shared" si="87"/>
        <v>94352.595451496891</v>
      </c>
      <c r="E66" s="5">
        <f t="shared" si="87"/>
        <v>189577.12916558399</v>
      </c>
      <c r="F66" s="5">
        <f t="shared" si="87"/>
        <v>121305.55483793991</v>
      </c>
      <c r="G66" s="5">
        <f t="shared" si="87"/>
        <v>-181753.68275056395</v>
      </c>
      <c r="H66" s="5">
        <f t="shared" si="87"/>
        <v>32780.141806307016</v>
      </c>
      <c r="I66" s="5">
        <f t="shared" si="87"/>
        <v>-54391.746976529015</v>
      </c>
      <c r="J66" s="5">
        <f t="shared" si="87"/>
        <v>-68568.728715806501</v>
      </c>
      <c r="K66" s="5">
        <f t="shared" si="87"/>
        <v>36839.149410668528</v>
      </c>
      <c r="L66" s="5">
        <f t="shared" si="87"/>
        <v>100023.34766050801</v>
      </c>
      <c r="M66" s="5">
        <f t="shared" si="87"/>
        <v>-22718.212986764003</v>
      </c>
      <c r="N66" s="5">
        <f t="shared" si="87"/>
        <v>559434.73233622115</v>
      </c>
      <c r="O66" s="2">
        <f t="shared" si="82"/>
        <v>774264.26183935395</v>
      </c>
      <c r="W66" s="7" t="s">
        <v>19</v>
      </c>
      <c r="X66" s="15">
        <f t="shared" ref="X66:AI66" si="104">X24 - X45</f>
        <v>-2417.9296620130463</v>
      </c>
      <c r="Y66" s="15">
        <f t="shared" si="104"/>
        <v>-2515.8535933971616</v>
      </c>
      <c r="Z66" s="15">
        <f t="shared" si="104"/>
        <v>-355.79884293079886</v>
      </c>
      <c r="AA66" s="15">
        <f t="shared" si="104"/>
        <v>-1013.6738282441329</v>
      </c>
      <c r="AB66" s="15">
        <f t="shared" si="104"/>
        <v>-5846.795375990856</v>
      </c>
      <c r="AC66" s="15">
        <f t="shared" si="104"/>
        <v>-585.44985210895902</v>
      </c>
      <c r="AD66" s="15">
        <f t="shared" si="104"/>
        <v>-4417.0198522328938</v>
      </c>
      <c r="AE66" s="15">
        <f t="shared" si="104"/>
        <v>-3154.3878118396133</v>
      </c>
      <c r="AF66" s="15">
        <f t="shared" si="104"/>
        <v>-1738.1502196431611</v>
      </c>
      <c r="AG66" s="15">
        <f t="shared" si="104"/>
        <v>245.71034702808538</v>
      </c>
      <c r="AH66" s="15">
        <f t="shared" si="104"/>
        <v>-2051.9437639534481</v>
      </c>
      <c r="AI66" s="15">
        <f t="shared" si="104"/>
        <v>15161.375407987829</v>
      </c>
      <c r="AJ66" s="10">
        <f t="shared" si="84"/>
        <v>-8689.9170473381582</v>
      </c>
      <c r="AK66" s="53">
        <f t="shared" si="89"/>
        <v>-12735.501154684955</v>
      </c>
      <c r="AL66" s="53">
        <f t="shared" si="90"/>
        <v>4045.5841073467982</v>
      </c>
      <c r="AO66" s="7" t="s">
        <v>19</v>
      </c>
      <c r="AP66" s="15">
        <f t="shared" ref="AP66:BA66" si="105">AP24 - AP45</f>
        <v>-5184.7351990222951</v>
      </c>
      <c r="AQ66" s="15">
        <f t="shared" si="105"/>
        <v>-4427.1462001443033</v>
      </c>
      <c r="AR66" s="15">
        <f t="shared" si="105"/>
        <v>-877.59675245285325</v>
      </c>
      <c r="AS66" s="15">
        <f t="shared" si="105"/>
        <v>-448.59212424753241</v>
      </c>
      <c r="AT66" s="15">
        <f t="shared" si="105"/>
        <v>-6215.656517910973</v>
      </c>
      <c r="AU66" s="15">
        <f t="shared" si="105"/>
        <v>-641.80582373141078</v>
      </c>
      <c r="AV66" s="15">
        <f t="shared" si="105"/>
        <v>-4657.359244811536</v>
      </c>
      <c r="AW66" s="15">
        <f t="shared" si="105"/>
        <v>-2473.0595295429266</v>
      </c>
      <c r="AX66" s="15">
        <f t="shared" si="105"/>
        <v>-3298.0682788729755</v>
      </c>
      <c r="AY66" s="15">
        <f t="shared" si="105"/>
        <v>-262.67732588052786</v>
      </c>
      <c r="AZ66" s="15">
        <f t="shared" si="105"/>
        <v>-503.61014141440273</v>
      </c>
      <c r="BA66" s="15">
        <f t="shared" si="105"/>
        <v>9163.0901326358326</v>
      </c>
      <c r="BB66" s="10">
        <f t="shared" si="86"/>
        <v>-19827.217005395905</v>
      </c>
      <c r="BC66" s="53">
        <f t="shared" si="92"/>
        <v>-17795.532617509369</v>
      </c>
      <c r="BD66" s="53">
        <f t="shared" si="93"/>
        <v>-2031.6843878865366</v>
      </c>
    </row>
    <row r="67" spans="2:56" x14ac:dyDescent="0.3">
      <c r="B67" s="7" t="s">
        <v>20</v>
      </c>
      <c r="C67" s="5">
        <f t="shared" si="87"/>
        <v>-144177.77608744171</v>
      </c>
      <c r="D67" s="5">
        <f t="shared" si="87"/>
        <v>492668.27171834442</v>
      </c>
      <c r="E67" s="5">
        <f t="shared" si="87"/>
        <v>-512415.40247599152</v>
      </c>
      <c r="F67" s="5">
        <f t="shared" si="87"/>
        <v>-1005304.1370340965</v>
      </c>
      <c r="G67" s="5">
        <f t="shared" si="87"/>
        <v>-434597.40656534652</v>
      </c>
      <c r="H67" s="5">
        <f t="shared" si="87"/>
        <v>435927.54204305238</v>
      </c>
      <c r="I67" s="5">
        <f t="shared" si="87"/>
        <v>505217.1819966652</v>
      </c>
      <c r="J67" s="5">
        <f t="shared" si="87"/>
        <v>87936.346761069493</v>
      </c>
      <c r="K67" s="5">
        <f t="shared" si="87"/>
        <v>621511.45967610856</v>
      </c>
      <c r="L67" s="5">
        <f t="shared" si="87"/>
        <v>-709637.13724771957</v>
      </c>
      <c r="M67" s="5">
        <f t="shared" si="87"/>
        <v>-244305.86587015563</v>
      </c>
      <c r="N67" s="5">
        <f t="shared" si="87"/>
        <v>-231158.84676615172</v>
      </c>
      <c r="O67" s="2">
        <f t="shared" si="82"/>
        <v>-1138335.7698516631</v>
      </c>
      <c r="W67" s="7" t="s">
        <v>20</v>
      </c>
      <c r="X67" s="15">
        <f t="shared" ref="X67:AI67" si="106">X25 - X46</f>
        <v>-16528.965282487858</v>
      </c>
      <c r="Y67" s="15">
        <f t="shared" si="106"/>
        <v>1181.9968322992208</v>
      </c>
      <c r="Z67" s="15">
        <f t="shared" si="106"/>
        <v>-35016.962385988212</v>
      </c>
      <c r="AA67" s="15">
        <f t="shared" si="106"/>
        <v>-53423.394772577303</v>
      </c>
      <c r="AB67" s="15">
        <f t="shared" si="106"/>
        <v>-30404.286900663355</v>
      </c>
      <c r="AC67" s="15">
        <f t="shared" si="106"/>
        <v>-4806.9409663677216</v>
      </c>
      <c r="AD67" s="15">
        <f t="shared" si="106"/>
        <v>-1190.1764726877154</v>
      </c>
      <c r="AE67" s="15">
        <f t="shared" si="106"/>
        <v>-12296.478217673299</v>
      </c>
      <c r="AF67" s="15">
        <f t="shared" si="106"/>
        <v>9004.142484211945</v>
      </c>
      <c r="AG67" s="15">
        <f t="shared" si="106"/>
        <v>-37487.907107424719</v>
      </c>
      <c r="AH67" s="15">
        <f t="shared" si="106"/>
        <v>-10022.168424248703</v>
      </c>
      <c r="AI67" s="15">
        <f t="shared" si="106"/>
        <v>-14066.260443902029</v>
      </c>
      <c r="AJ67" s="10">
        <f t="shared" si="84"/>
        <v>-205057.40165750973</v>
      </c>
      <c r="AK67" s="53">
        <f t="shared" si="89"/>
        <v>-138998.55347578524</v>
      </c>
      <c r="AL67" s="53">
        <f t="shared" si="90"/>
        <v>-66058.848181724519</v>
      </c>
      <c r="AO67" s="7" t="s">
        <v>20</v>
      </c>
      <c r="AP67" s="15">
        <f t="shared" ref="AP67:BA67" si="107">AP25 - AP46</f>
        <v>-25030.754686594009</v>
      </c>
      <c r="AQ67" s="15">
        <f t="shared" si="107"/>
        <v>-8775.282823920279</v>
      </c>
      <c r="AR67" s="15">
        <f t="shared" si="107"/>
        <v>-26011.173565387733</v>
      </c>
      <c r="AS67" s="15">
        <f t="shared" si="107"/>
        <v>-38086.233628392249</v>
      </c>
      <c r="AT67" s="15">
        <f t="shared" si="107"/>
        <v>-26622.010442805302</v>
      </c>
      <c r="AU67" s="15">
        <f t="shared" si="107"/>
        <v>-4420.8534918546793</v>
      </c>
      <c r="AV67" s="15">
        <f t="shared" si="107"/>
        <v>5324.2488053560301</v>
      </c>
      <c r="AW67" s="15">
        <f t="shared" si="107"/>
        <v>-7521.9849203586928</v>
      </c>
      <c r="AX67" s="15">
        <f t="shared" si="107"/>
        <v>170.21214261055866</v>
      </c>
      <c r="AY67" s="15">
        <f t="shared" si="107"/>
        <v>-24062.537561535835</v>
      </c>
      <c r="AZ67" s="15">
        <f t="shared" si="107"/>
        <v>-8326.8062436342007</v>
      </c>
      <c r="BA67" s="15">
        <f t="shared" si="107"/>
        <v>-6315.4251821995131</v>
      </c>
      <c r="BB67" s="10">
        <f t="shared" si="86"/>
        <v>-169678.60159871588</v>
      </c>
      <c r="BC67" s="53">
        <f t="shared" si="92"/>
        <v>-128946.30863895424</v>
      </c>
      <c r="BD67" s="53">
        <f t="shared" si="93"/>
        <v>-40732.292959761653</v>
      </c>
    </row>
    <row r="68" spans="2:56" x14ac:dyDescent="0.3">
      <c r="B68" s="7" t="s">
        <v>21</v>
      </c>
      <c r="C68" s="5">
        <f t="shared" si="87"/>
        <v>582252.3482616375</v>
      </c>
      <c r="D68" s="5">
        <f t="shared" si="87"/>
        <v>504005.75337929698</v>
      </c>
      <c r="E68" s="5">
        <f t="shared" si="87"/>
        <v>114446.18374145869</v>
      </c>
      <c r="F68" s="5">
        <f t="shared" si="87"/>
        <v>406995.29955302505</v>
      </c>
      <c r="G68" s="5">
        <f t="shared" si="87"/>
        <v>-40566.435034593102</v>
      </c>
      <c r="H68" s="5">
        <f t="shared" si="87"/>
        <v>106265.4714362123</v>
      </c>
      <c r="I68" s="5">
        <f t="shared" si="87"/>
        <v>190272.30411593197</v>
      </c>
      <c r="J68" s="26">
        <f t="shared" si="87"/>
        <v>1471378.2907664939</v>
      </c>
      <c r="K68" s="26">
        <f t="shared" si="87"/>
        <v>-2265852.2781842323</v>
      </c>
      <c r="L68" s="26">
        <f t="shared" si="87"/>
        <v>-1213588.9832388167</v>
      </c>
      <c r="M68" s="5">
        <f t="shared" si="87"/>
        <v>79331.15208421518</v>
      </c>
      <c r="N68" s="5">
        <f t="shared" si="87"/>
        <v>45048.804036620641</v>
      </c>
      <c r="O68" s="2">
        <f>SUM(C68:N68)</f>
        <v>-20012.089082749822</v>
      </c>
      <c r="W68" s="7" t="s">
        <v>21</v>
      </c>
      <c r="X68" s="15">
        <f t="shared" ref="X68:AI68" si="108">X26 - X47</f>
        <v>6741.2893892765278</v>
      </c>
      <c r="Y68" s="15">
        <f t="shared" si="108"/>
        <v>2959.0723979472823</v>
      </c>
      <c r="Z68" s="15">
        <f t="shared" si="108"/>
        <v>-7099.6434982299397</v>
      </c>
      <c r="AA68" s="15">
        <f t="shared" si="108"/>
        <v>-4916.5316091537243</v>
      </c>
      <c r="AB68" s="15">
        <f t="shared" si="108"/>
        <v>-17567.81166229253</v>
      </c>
      <c r="AC68" s="15">
        <f t="shared" si="108"/>
        <v>-14150.313931655881</v>
      </c>
      <c r="AD68" s="15">
        <f t="shared" si="108"/>
        <v>-19765.689584541469</v>
      </c>
      <c r="AE68" s="15">
        <f t="shared" si="108"/>
        <v>-16189.922224807553</v>
      </c>
      <c r="AF68" s="15">
        <f t="shared" si="108"/>
        <v>-117980.72923927299</v>
      </c>
      <c r="AG68" s="15">
        <f t="shared" si="108"/>
        <v>-87724.446546065839</v>
      </c>
      <c r="AH68" s="15">
        <f t="shared" si="108"/>
        <v>-20856.099492192268</v>
      </c>
      <c r="AI68" s="15">
        <f t="shared" si="108"/>
        <v>-26017.921435666085</v>
      </c>
      <c r="AJ68" s="10">
        <f t="shared" si="84"/>
        <v>-322568.74743665446</v>
      </c>
      <c r="AK68" s="53">
        <f t="shared" si="89"/>
        <v>-34033.938914108265</v>
      </c>
      <c r="AL68" s="53">
        <f t="shared" si="90"/>
        <v>-288534.8085225462</v>
      </c>
      <c r="AO68" s="7" t="s">
        <v>21</v>
      </c>
      <c r="AP68" s="15">
        <f t="shared" ref="AP68:BA68" si="109">AP26 - AP47</f>
        <v>-7827.8599477291209</v>
      </c>
      <c r="AQ68" s="15">
        <f t="shared" si="109"/>
        <v>4631.1912512779236</v>
      </c>
      <c r="AR68" s="15">
        <f t="shared" si="109"/>
        <v>-7553.4240455627296</v>
      </c>
      <c r="AS68" s="15">
        <f t="shared" si="109"/>
        <v>-11250.451605033799</v>
      </c>
      <c r="AT68" s="15">
        <f t="shared" si="109"/>
        <v>-18717.779967498762</v>
      </c>
      <c r="AU68" s="15">
        <f t="shared" si="109"/>
        <v>-11758.094160461376</v>
      </c>
      <c r="AV68" s="15">
        <f t="shared" si="109"/>
        <v>-9600.3891413927049</v>
      </c>
      <c r="AW68" s="15">
        <f t="shared" si="109"/>
        <v>-18561.323064994693</v>
      </c>
      <c r="AX68" s="15">
        <f t="shared" si="109"/>
        <v>-91540.831795692415</v>
      </c>
      <c r="AY68" s="15">
        <f t="shared" si="109"/>
        <v>-62936.478435111087</v>
      </c>
      <c r="AZ68" s="15">
        <f t="shared" si="109"/>
        <v>-16454.462256324307</v>
      </c>
      <c r="BA68" s="15">
        <f t="shared" si="109"/>
        <v>-17594.54960403443</v>
      </c>
      <c r="BB68" s="10">
        <f t="shared" si="86"/>
        <v>-269164.4527725575</v>
      </c>
      <c r="BC68" s="53">
        <f t="shared" si="92"/>
        <v>-52476.418475007864</v>
      </c>
      <c r="BD68" s="53">
        <f t="shared" si="93"/>
        <v>-216688.03429754963</v>
      </c>
    </row>
    <row r="69" spans="2:56" x14ac:dyDescent="0.3">
      <c r="B69" s="7" t="s">
        <v>22</v>
      </c>
      <c r="C69" s="5">
        <f t="shared" si="87"/>
        <v>-115052.87675016071</v>
      </c>
      <c r="D69" s="5">
        <f t="shared" si="87"/>
        <v>-109790.03358759219</v>
      </c>
      <c r="E69" s="5">
        <f t="shared" si="87"/>
        <v>-401788.75895490893</v>
      </c>
      <c r="F69" s="5">
        <f t="shared" si="87"/>
        <v>-152546.0467425487</v>
      </c>
      <c r="G69" s="5">
        <f t="shared" si="87"/>
        <v>-263519.77558030793</v>
      </c>
      <c r="H69" s="5">
        <f t="shared" si="87"/>
        <v>-603900.42344778078</v>
      </c>
      <c r="I69" s="5">
        <f t="shared" si="87"/>
        <v>-1000602.3290824997</v>
      </c>
      <c r="J69" s="5">
        <f t="shared" si="87"/>
        <v>901375.3598460122</v>
      </c>
      <c r="K69" s="5">
        <f t="shared" si="87"/>
        <v>-763123.32783814054</v>
      </c>
      <c r="L69" s="5">
        <f t="shared" si="87"/>
        <v>623096.77784294845</v>
      </c>
      <c r="M69" s="5">
        <f t="shared" si="87"/>
        <v>1755211.4099623726</v>
      </c>
      <c r="N69" s="5">
        <f t="shared" si="87"/>
        <v>12330.058323820238</v>
      </c>
      <c r="O69" s="2">
        <f t="shared" si="82"/>
        <v>-118309.966008786</v>
      </c>
      <c r="W69" s="7" t="s">
        <v>22</v>
      </c>
      <c r="X69" s="15">
        <f t="shared" ref="X69:AI69" si="110">X27 - X48</f>
        <v>7857.9276834368793</v>
      </c>
      <c r="Y69" s="15">
        <f t="shared" si="110"/>
        <v>4756.0532045126602</v>
      </c>
      <c r="Z69" s="15">
        <f t="shared" si="110"/>
        <v>-1619.7203697204386</v>
      </c>
      <c r="AA69" s="15">
        <f t="shared" si="110"/>
        <v>-6509.7740825653746</v>
      </c>
      <c r="AB69" s="15">
        <f t="shared" si="110"/>
        <v>2241.4504330157652</v>
      </c>
      <c r="AC69" s="15">
        <f t="shared" si="110"/>
        <v>-9890.3567083356465</v>
      </c>
      <c r="AD69" s="15">
        <f t="shared" si="110"/>
        <v>-18914.31623050569</v>
      </c>
      <c r="AE69" s="15">
        <f t="shared" si="110"/>
        <v>-5333.0073221207422</v>
      </c>
      <c r="AF69" s="15">
        <f t="shared" si="110"/>
        <v>-8160.1513261795189</v>
      </c>
      <c r="AG69" s="15">
        <f t="shared" si="110"/>
        <v>20376.624233150447</v>
      </c>
      <c r="AH69" s="15">
        <f t="shared" si="110"/>
        <v>62179.432599681604</v>
      </c>
      <c r="AI69" s="15">
        <f t="shared" si="110"/>
        <v>4650.9088215827869</v>
      </c>
      <c r="AJ69" s="10">
        <f t="shared" si="84"/>
        <v>51635.070935952732</v>
      </c>
      <c r="AK69" s="53">
        <f t="shared" si="89"/>
        <v>-3164.4198396561551</v>
      </c>
      <c r="AL69" s="53">
        <f t="shared" si="90"/>
        <v>54799.490775608887</v>
      </c>
      <c r="AO69" s="7" t="s">
        <v>22</v>
      </c>
      <c r="AP69" s="15">
        <f t="shared" ref="AP69:BA69" si="111">AP27 - AP48</f>
        <v>-6429.4603762865299</v>
      </c>
      <c r="AQ69" s="15">
        <f t="shared" si="111"/>
        <v>10562.69419469827</v>
      </c>
      <c r="AR69" s="15">
        <f t="shared" si="111"/>
        <v>-925.38008499146963</v>
      </c>
      <c r="AS69" s="15">
        <f t="shared" si="111"/>
        <v>-4197.8572046280169</v>
      </c>
      <c r="AT69" s="15">
        <f t="shared" si="111"/>
        <v>1999.1173961638706</v>
      </c>
      <c r="AU69" s="15">
        <f t="shared" si="111"/>
        <v>-5742.7156032560888</v>
      </c>
      <c r="AV69" s="15">
        <f t="shared" si="111"/>
        <v>-13713.353338432236</v>
      </c>
      <c r="AW69" s="15">
        <f t="shared" si="111"/>
        <v>-2100.4669373512588</v>
      </c>
      <c r="AX69" s="15">
        <f t="shared" si="111"/>
        <v>-9829.9730069875368</v>
      </c>
      <c r="AY69" s="15">
        <f t="shared" si="111"/>
        <v>19405.972880315741</v>
      </c>
      <c r="AZ69" s="15">
        <f t="shared" si="111"/>
        <v>53557.300356340405</v>
      </c>
      <c r="BA69" s="15">
        <f t="shared" si="111"/>
        <v>-958.90635204315549</v>
      </c>
      <c r="BB69" s="10">
        <f t="shared" si="86"/>
        <v>41626.971923541991</v>
      </c>
      <c r="BC69" s="53">
        <f t="shared" si="92"/>
        <v>-4733.601678299965</v>
      </c>
      <c r="BD69" s="53">
        <f t="shared" si="93"/>
        <v>46360.573601841956</v>
      </c>
    </row>
    <row r="70" spans="2:56" x14ac:dyDescent="0.3">
      <c r="B70" s="7" t="s">
        <v>23</v>
      </c>
      <c r="C70" s="5">
        <f t="shared" si="87"/>
        <v>-296382.96527388314</v>
      </c>
      <c r="D70" s="5">
        <f t="shared" si="87"/>
        <v>-663313.3250333264</v>
      </c>
      <c r="E70" s="5">
        <f t="shared" si="87"/>
        <v>-688335.11021970632</v>
      </c>
      <c r="F70" s="5">
        <f t="shared" si="87"/>
        <v>247311.94922804681</v>
      </c>
      <c r="G70" s="5">
        <f t="shared" si="87"/>
        <v>-287827.06247918808</v>
      </c>
      <c r="H70" s="5">
        <f t="shared" si="87"/>
        <v>-633278.0844025081</v>
      </c>
      <c r="I70" s="5">
        <f t="shared" si="87"/>
        <v>-398261.6132532882</v>
      </c>
      <c r="J70" s="5">
        <f t="shared" si="87"/>
        <v>68709.727312885167</v>
      </c>
      <c r="K70" s="5">
        <f t="shared" si="87"/>
        <v>14309.298671573168</v>
      </c>
      <c r="L70" s="5">
        <f t="shared" si="87"/>
        <v>562025.16020412219</v>
      </c>
      <c r="M70" s="5">
        <f t="shared" si="87"/>
        <v>107034.40524313573</v>
      </c>
      <c r="N70" s="5">
        <f t="shared" si="87"/>
        <v>401614.75331957347</v>
      </c>
      <c r="O70" s="2">
        <f t="shared" si="82"/>
        <v>-1566392.8666825639</v>
      </c>
      <c r="W70" s="7" t="s">
        <v>23</v>
      </c>
      <c r="X70" s="15">
        <f t="shared" ref="X70:AI70" si="112">X28 - X49</f>
        <v>-9408.0109901201431</v>
      </c>
      <c r="Y70" s="15">
        <f t="shared" si="112"/>
        <v>-20128.370805117695</v>
      </c>
      <c r="Z70" s="15">
        <f t="shared" si="112"/>
        <v>-14262.09156027055</v>
      </c>
      <c r="AA70" s="15">
        <f t="shared" si="112"/>
        <v>2818.6760625048264</v>
      </c>
      <c r="AB70" s="15">
        <f t="shared" si="112"/>
        <v>-5715.6765613712414</v>
      </c>
      <c r="AC70" s="15">
        <f t="shared" si="112"/>
        <v>-15373.373444100467</v>
      </c>
      <c r="AD70" s="15">
        <f t="shared" si="112"/>
        <v>-9465.068102283778</v>
      </c>
      <c r="AE70" s="15">
        <f t="shared" si="112"/>
        <v>-1389.4955535046829</v>
      </c>
      <c r="AF70" s="15">
        <f t="shared" si="112"/>
        <v>-1520.5822515100244</v>
      </c>
      <c r="AG70" s="15">
        <f t="shared" si="112"/>
        <v>16024.006112071875</v>
      </c>
      <c r="AH70" s="15">
        <f t="shared" si="112"/>
        <v>2478.2793211996554</v>
      </c>
      <c r="AI70" s="15">
        <f t="shared" si="112"/>
        <v>14867.367292153835</v>
      </c>
      <c r="AJ70" s="10">
        <f t="shared" si="84"/>
        <v>-41074.340480348401</v>
      </c>
      <c r="AK70" s="53">
        <f t="shared" si="89"/>
        <v>-62068.847298475273</v>
      </c>
      <c r="AL70" s="53">
        <f t="shared" si="90"/>
        <v>20994.50681812688</v>
      </c>
      <c r="AO70" s="7" t="s">
        <v>23</v>
      </c>
      <c r="AP70" s="15">
        <f t="shared" ref="AP70:BA70" si="113">AP28 - AP49</f>
        <v>-3619.977470136062</v>
      </c>
      <c r="AQ70" s="15">
        <f t="shared" si="113"/>
        <v>-8184.3360131530117</v>
      </c>
      <c r="AR70" s="15">
        <f t="shared" si="113"/>
        <v>-12931.433631975953</v>
      </c>
      <c r="AS70" s="15">
        <f t="shared" si="113"/>
        <v>6422.0315806434446</v>
      </c>
      <c r="AT70" s="15">
        <f t="shared" si="113"/>
        <v>-5448.7476853488024</v>
      </c>
      <c r="AU70" s="15">
        <f t="shared" si="113"/>
        <v>-9857.3317422514865</v>
      </c>
      <c r="AV70" s="15">
        <f t="shared" si="113"/>
        <v>-4867.442995956726</v>
      </c>
      <c r="AW70" s="15">
        <f t="shared" si="113"/>
        <v>-136.96983462050548</v>
      </c>
      <c r="AX70" s="15">
        <f t="shared" si="113"/>
        <v>1469.364194801451</v>
      </c>
      <c r="AY70" s="15">
        <f t="shared" si="113"/>
        <v>9093.3756898462761</v>
      </c>
      <c r="AZ70" s="15">
        <f t="shared" si="113"/>
        <v>2259.4697141665956</v>
      </c>
      <c r="BA70" s="15">
        <f t="shared" si="113"/>
        <v>6781.0914926499136</v>
      </c>
      <c r="BB70" s="10">
        <f t="shared" si="86"/>
        <v>-19020.906701334872</v>
      </c>
      <c r="BC70" s="53">
        <f t="shared" si="92"/>
        <v>-33619.794962221873</v>
      </c>
      <c r="BD70" s="53">
        <f t="shared" si="93"/>
        <v>14598.888260887004</v>
      </c>
    </row>
    <row r="71" spans="2:56" x14ac:dyDescent="0.3">
      <c r="B71" s="7" t="s">
        <v>24</v>
      </c>
      <c r="C71" s="5">
        <f t="shared" si="87"/>
        <v>-63040.703333333484</v>
      </c>
      <c r="D71" s="5">
        <f t="shared" si="87"/>
        <v>-44565.503333333298</v>
      </c>
      <c r="E71" s="5">
        <f t="shared" si="87"/>
        <v>-76321.813333333354</v>
      </c>
      <c r="F71" s="5">
        <f t="shared" si="87"/>
        <v>-53127.373333333177</v>
      </c>
      <c r="G71" s="5">
        <f t="shared" si="87"/>
        <v>-65848.923333333456</v>
      </c>
      <c r="H71" s="5">
        <f t="shared" si="87"/>
        <v>-45184.713333333377</v>
      </c>
      <c r="I71" s="5">
        <f t="shared" si="87"/>
        <v>-88284.423333333456</v>
      </c>
      <c r="J71" s="5">
        <f t="shared" si="87"/>
        <v>-118097.02333333332</v>
      </c>
      <c r="K71" s="5">
        <f t="shared" si="87"/>
        <v>-74151.143333333195</v>
      </c>
      <c r="L71" s="5">
        <f t="shared" si="87"/>
        <v>-90378.943333333242</v>
      </c>
      <c r="M71" s="5">
        <f t="shared" si="87"/>
        <v>-70633.273333333316</v>
      </c>
      <c r="N71" s="5">
        <f t="shared" si="87"/>
        <v>-76409.783333333326</v>
      </c>
      <c r="O71" s="2">
        <f t="shared" si="82"/>
        <v>-866043.62</v>
      </c>
      <c r="W71" s="7" t="s">
        <v>24</v>
      </c>
      <c r="X71" s="15">
        <f t="shared" ref="X71:AI71" si="114">X29 - X50</f>
        <v>0</v>
      </c>
      <c r="Y71" s="15">
        <f t="shared" si="114"/>
        <v>0</v>
      </c>
      <c r="Z71" s="15">
        <f t="shared" si="114"/>
        <v>0</v>
      </c>
      <c r="AA71" s="15">
        <f t="shared" si="114"/>
        <v>0</v>
      </c>
      <c r="AB71" s="15">
        <f t="shared" si="114"/>
        <v>0</v>
      </c>
      <c r="AC71" s="15">
        <f t="shared" si="114"/>
        <v>0</v>
      </c>
      <c r="AD71" s="15">
        <f t="shared" si="114"/>
        <v>0</v>
      </c>
      <c r="AE71" s="15">
        <f t="shared" si="114"/>
        <v>0</v>
      </c>
      <c r="AF71" s="15">
        <f t="shared" si="114"/>
        <v>0</v>
      </c>
      <c r="AG71" s="15">
        <f t="shared" si="114"/>
        <v>0</v>
      </c>
      <c r="AH71" s="15">
        <f t="shared" si="114"/>
        <v>0</v>
      </c>
      <c r="AI71" s="15">
        <f t="shared" si="114"/>
        <v>0</v>
      </c>
      <c r="AJ71" s="10">
        <f t="shared" si="84"/>
        <v>0</v>
      </c>
      <c r="AK71" s="53">
        <f t="shared" si="89"/>
        <v>0</v>
      </c>
      <c r="AL71" s="53">
        <f t="shared" si="90"/>
        <v>0</v>
      </c>
      <c r="AO71" s="7" t="s">
        <v>24</v>
      </c>
      <c r="AP71" s="15">
        <f t="shared" ref="AP71:BA71" si="115">AP29 - AP50</f>
        <v>0</v>
      </c>
      <c r="AQ71" s="15">
        <f t="shared" si="115"/>
        <v>0</v>
      </c>
      <c r="AR71" s="15">
        <f t="shared" si="115"/>
        <v>0</v>
      </c>
      <c r="AS71" s="15">
        <f t="shared" si="115"/>
        <v>0</v>
      </c>
      <c r="AT71" s="15">
        <f t="shared" si="115"/>
        <v>0</v>
      </c>
      <c r="AU71" s="15">
        <f t="shared" si="115"/>
        <v>0</v>
      </c>
      <c r="AV71" s="15">
        <f t="shared" si="115"/>
        <v>0</v>
      </c>
      <c r="AW71" s="15">
        <f t="shared" si="115"/>
        <v>0</v>
      </c>
      <c r="AX71" s="15">
        <f t="shared" si="115"/>
        <v>0</v>
      </c>
      <c r="AY71" s="15">
        <f t="shared" si="115"/>
        <v>0</v>
      </c>
      <c r="AZ71" s="15">
        <f t="shared" si="115"/>
        <v>0</v>
      </c>
      <c r="BA71" s="15">
        <f t="shared" si="115"/>
        <v>0</v>
      </c>
      <c r="BB71" s="10">
        <f t="shared" si="86"/>
        <v>0</v>
      </c>
      <c r="BC71" s="53">
        <f t="shared" si="92"/>
        <v>0</v>
      </c>
      <c r="BD71" s="53">
        <f t="shared" si="93"/>
        <v>0</v>
      </c>
    </row>
    <row r="72" spans="2:56" x14ac:dyDescent="0.3">
      <c r="B72" s="7" t="s">
        <v>25</v>
      </c>
      <c r="C72" s="5">
        <f t="shared" si="87"/>
        <v>-60192.490275462624</v>
      </c>
      <c r="D72" s="5">
        <f t="shared" si="87"/>
        <v>-7894.1949666338041</v>
      </c>
      <c r="E72" s="5">
        <f t="shared" si="87"/>
        <v>-26548.845860798843</v>
      </c>
      <c r="F72" s="5">
        <f t="shared" si="87"/>
        <v>-70255.777654011268</v>
      </c>
      <c r="G72" s="5">
        <f t="shared" si="87"/>
        <v>-30990.036717732437</v>
      </c>
      <c r="H72" s="5">
        <f t="shared" si="87"/>
        <v>-77216.644399006385</v>
      </c>
      <c r="I72" s="5">
        <f t="shared" si="87"/>
        <v>-119385.6144803362</v>
      </c>
      <c r="J72" s="5">
        <f t="shared" si="87"/>
        <v>-36145.721644719597</v>
      </c>
      <c r="K72" s="5">
        <f t="shared" si="87"/>
        <v>-72764.240423043724</v>
      </c>
      <c r="L72" s="5">
        <f t="shared" si="87"/>
        <v>42514.392086665146</v>
      </c>
      <c r="M72" s="5">
        <f t="shared" si="87"/>
        <v>228162.01821414614</v>
      </c>
      <c r="N72" s="5">
        <f t="shared" si="87"/>
        <v>43724.634381214622</v>
      </c>
      <c r="O72" s="2">
        <f t="shared" si="82"/>
        <v>-186992.52173971897</v>
      </c>
      <c r="W72" s="7" t="s">
        <v>25</v>
      </c>
      <c r="X72" s="15">
        <f t="shared" ref="X72:AI72" si="116">X30 - X51</f>
        <v>0</v>
      </c>
      <c r="Y72" s="15">
        <f t="shared" si="116"/>
        <v>0</v>
      </c>
      <c r="Z72" s="15">
        <f t="shared" si="116"/>
        <v>0</v>
      </c>
      <c r="AA72" s="15">
        <f t="shared" si="116"/>
        <v>0</v>
      </c>
      <c r="AB72" s="15">
        <f t="shared" si="116"/>
        <v>0</v>
      </c>
      <c r="AC72" s="15">
        <f t="shared" si="116"/>
        <v>0</v>
      </c>
      <c r="AD72" s="15">
        <f t="shared" si="116"/>
        <v>0</v>
      </c>
      <c r="AE72" s="15">
        <f t="shared" si="116"/>
        <v>0</v>
      </c>
      <c r="AF72" s="15">
        <f t="shared" si="116"/>
        <v>0</v>
      </c>
      <c r="AG72" s="15">
        <f t="shared" si="116"/>
        <v>0</v>
      </c>
      <c r="AH72" s="15">
        <f t="shared" si="116"/>
        <v>0</v>
      </c>
      <c r="AI72" s="15">
        <f t="shared" si="116"/>
        <v>0</v>
      </c>
      <c r="AJ72" s="10">
        <f t="shared" si="84"/>
        <v>0</v>
      </c>
      <c r="AK72" s="53">
        <f t="shared" si="89"/>
        <v>0</v>
      </c>
      <c r="AL72" s="53">
        <f t="shared" si="90"/>
        <v>0</v>
      </c>
      <c r="AO72" s="7" t="s">
        <v>25</v>
      </c>
      <c r="AP72" s="15">
        <f t="shared" ref="AP72:BA72" si="117">AP30 - AP51</f>
        <v>0</v>
      </c>
      <c r="AQ72" s="15">
        <f t="shared" si="117"/>
        <v>0</v>
      </c>
      <c r="AR72" s="15">
        <f t="shared" si="117"/>
        <v>0</v>
      </c>
      <c r="AS72" s="15">
        <f t="shared" si="117"/>
        <v>0</v>
      </c>
      <c r="AT72" s="15">
        <f t="shared" si="117"/>
        <v>0</v>
      </c>
      <c r="AU72" s="15">
        <f t="shared" si="117"/>
        <v>0</v>
      </c>
      <c r="AV72" s="15">
        <f t="shared" si="117"/>
        <v>0</v>
      </c>
      <c r="AW72" s="15">
        <f t="shared" si="117"/>
        <v>0</v>
      </c>
      <c r="AX72" s="15">
        <f t="shared" si="117"/>
        <v>0</v>
      </c>
      <c r="AY72" s="15">
        <f t="shared" si="117"/>
        <v>0</v>
      </c>
      <c r="AZ72" s="15">
        <f t="shared" si="117"/>
        <v>0</v>
      </c>
      <c r="BA72" s="15">
        <f t="shared" si="117"/>
        <v>0</v>
      </c>
      <c r="BB72" s="10">
        <f t="shared" si="86"/>
        <v>0</v>
      </c>
      <c r="BC72" s="53">
        <f t="shared" si="92"/>
        <v>0</v>
      </c>
      <c r="BD72" s="53">
        <f t="shared" si="93"/>
        <v>0</v>
      </c>
    </row>
    <row r="73" spans="2:56" x14ac:dyDescent="0.3">
      <c r="B73" s="7" t="s">
        <v>26</v>
      </c>
      <c r="C73" s="5">
        <f t="shared" si="87"/>
        <v>25421.333333333489</v>
      </c>
      <c r="D73" s="5">
        <f t="shared" si="87"/>
        <v>-7466.6666666665114</v>
      </c>
      <c r="E73" s="5">
        <f t="shared" si="87"/>
        <v>12516.333333333489</v>
      </c>
      <c r="F73" s="5">
        <f t="shared" si="87"/>
        <v>48357.333333333489</v>
      </c>
      <c r="G73" s="5">
        <f t="shared" si="87"/>
        <v>-25746.666666666511</v>
      </c>
      <c r="H73" s="5">
        <f t="shared" si="87"/>
        <v>-7466.6666666665114</v>
      </c>
      <c r="I73" s="5">
        <f t="shared" si="87"/>
        <v>45520.333333333489</v>
      </c>
      <c r="J73" s="5">
        <f t="shared" si="87"/>
        <v>13490.333333333489</v>
      </c>
      <c r="K73" s="5">
        <f t="shared" si="87"/>
        <v>74315.333333333489</v>
      </c>
      <c r="L73" s="5">
        <f t="shared" si="87"/>
        <v>-9175.6666666665114</v>
      </c>
      <c r="M73" s="5">
        <f t="shared" si="87"/>
        <v>-42399.666666666511</v>
      </c>
      <c r="N73" s="5">
        <f t="shared" si="87"/>
        <v>30932.333333333489</v>
      </c>
      <c r="O73" s="2">
        <f t="shared" si="82"/>
        <v>158298.00000000186</v>
      </c>
      <c r="W73" s="7" t="s">
        <v>26</v>
      </c>
      <c r="X73" s="15">
        <f t="shared" ref="X73:AI73" si="118">X31 - X52</f>
        <v>0</v>
      </c>
      <c r="Y73" s="15">
        <f t="shared" si="118"/>
        <v>0</v>
      </c>
      <c r="Z73" s="15">
        <f t="shared" si="118"/>
        <v>0</v>
      </c>
      <c r="AA73" s="15">
        <f t="shared" si="118"/>
        <v>0</v>
      </c>
      <c r="AB73" s="15">
        <f t="shared" si="118"/>
        <v>0</v>
      </c>
      <c r="AC73" s="15">
        <f t="shared" si="118"/>
        <v>0</v>
      </c>
      <c r="AD73" s="15">
        <f t="shared" si="118"/>
        <v>0</v>
      </c>
      <c r="AE73" s="15">
        <f t="shared" si="118"/>
        <v>0</v>
      </c>
      <c r="AF73" s="15">
        <f t="shared" si="118"/>
        <v>0</v>
      </c>
      <c r="AG73" s="15">
        <f t="shared" si="118"/>
        <v>0</v>
      </c>
      <c r="AH73" s="15">
        <f t="shared" si="118"/>
        <v>0</v>
      </c>
      <c r="AI73" s="15">
        <f t="shared" si="118"/>
        <v>0</v>
      </c>
      <c r="AJ73" s="10">
        <f t="shared" si="84"/>
        <v>0</v>
      </c>
      <c r="AK73" s="53">
        <f t="shared" si="89"/>
        <v>0</v>
      </c>
      <c r="AL73" s="53">
        <f t="shared" si="90"/>
        <v>0</v>
      </c>
      <c r="AO73" s="7" t="s">
        <v>26</v>
      </c>
      <c r="AP73" s="15">
        <f t="shared" ref="AP73:BA73" si="119">AP31 - AP52</f>
        <v>0</v>
      </c>
      <c r="AQ73" s="15">
        <f t="shared" si="119"/>
        <v>0</v>
      </c>
      <c r="AR73" s="15">
        <f t="shared" si="119"/>
        <v>0</v>
      </c>
      <c r="AS73" s="15">
        <f t="shared" si="119"/>
        <v>0</v>
      </c>
      <c r="AT73" s="15">
        <f t="shared" si="119"/>
        <v>0</v>
      </c>
      <c r="AU73" s="15">
        <f t="shared" si="119"/>
        <v>0</v>
      </c>
      <c r="AV73" s="15">
        <f t="shared" si="119"/>
        <v>0</v>
      </c>
      <c r="AW73" s="15">
        <f t="shared" si="119"/>
        <v>0</v>
      </c>
      <c r="AX73" s="15">
        <f t="shared" si="119"/>
        <v>0</v>
      </c>
      <c r="AY73" s="15">
        <f t="shared" si="119"/>
        <v>0</v>
      </c>
      <c r="AZ73" s="15">
        <f t="shared" si="119"/>
        <v>0</v>
      </c>
      <c r="BA73" s="15">
        <f t="shared" si="119"/>
        <v>0</v>
      </c>
      <c r="BB73" s="10">
        <f t="shared" si="86"/>
        <v>0</v>
      </c>
      <c r="BC73" s="53">
        <f t="shared" si="92"/>
        <v>0</v>
      </c>
      <c r="BD73" s="53">
        <f t="shared" si="93"/>
        <v>0</v>
      </c>
    </row>
    <row r="74" spans="2:56" x14ac:dyDescent="0.3">
      <c r="B74" s="7" t="s">
        <v>27</v>
      </c>
      <c r="C74" s="5">
        <f t="shared" si="87"/>
        <v>19691.333333333343</v>
      </c>
      <c r="D74" s="5">
        <f t="shared" si="87"/>
        <v>2161.333333333343</v>
      </c>
      <c r="E74" s="5">
        <f t="shared" si="87"/>
        <v>47256.333333333343</v>
      </c>
      <c r="F74" s="5">
        <f t="shared" si="87"/>
        <v>17457.333333333343</v>
      </c>
      <c r="G74" s="5">
        <f t="shared" si="87"/>
        <v>13675.333333333343</v>
      </c>
      <c r="H74" s="5">
        <f t="shared" si="87"/>
        <v>11753.333333333343</v>
      </c>
      <c r="I74" s="5">
        <f t="shared" si="87"/>
        <v>9117.333333333343</v>
      </c>
      <c r="J74" s="5">
        <f t="shared" si="87"/>
        <v>24629.333333333343</v>
      </c>
      <c r="K74" s="5">
        <f t="shared" si="87"/>
        <v>13339.333333333343</v>
      </c>
      <c r="L74" s="5">
        <f t="shared" si="87"/>
        <v>13117.333333333343</v>
      </c>
      <c r="M74" s="5">
        <f t="shared" si="87"/>
        <v>3763.333333333343</v>
      </c>
      <c r="N74" s="5">
        <f t="shared" si="87"/>
        <v>15456.333333333343</v>
      </c>
      <c r="O74" s="2">
        <f t="shared" si="82"/>
        <v>191418.00000000012</v>
      </c>
      <c r="W74" s="7" t="s">
        <v>27</v>
      </c>
      <c r="X74" s="15">
        <f t="shared" ref="X74:AI74" si="120">X32 - X53</f>
        <v>0</v>
      </c>
      <c r="Y74" s="15">
        <f t="shared" si="120"/>
        <v>0</v>
      </c>
      <c r="Z74" s="15">
        <f t="shared" si="120"/>
        <v>0</v>
      </c>
      <c r="AA74" s="15">
        <f t="shared" si="120"/>
        <v>0</v>
      </c>
      <c r="AB74" s="15">
        <f t="shared" si="120"/>
        <v>0</v>
      </c>
      <c r="AC74" s="15">
        <f t="shared" si="120"/>
        <v>0</v>
      </c>
      <c r="AD74" s="15">
        <f t="shared" si="120"/>
        <v>0</v>
      </c>
      <c r="AE74" s="15">
        <f t="shared" si="120"/>
        <v>0</v>
      </c>
      <c r="AF74" s="15">
        <f t="shared" si="120"/>
        <v>0</v>
      </c>
      <c r="AG74" s="15">
        <f t="shared" si="120"/>
        <v>0</v>
      </c>
      <c r="AH74" s="15">
        <f t="shared" si="120"/>
        <v>0</v>
      </c>
      <c r="AI74" s="15">
        <f t="shared" si="120"/>
        <v>0</v>
      </c>
      <c r="AJ74" s="10">
        <f t="shared" si="84"/>
        <v>0</v>
      </c>
      <c r="AK74" s="53">
        <f t="shared" si="89"/>
        <v>0</v>
      </c>
      <c r="AL74" s="53">
        <f t="shared" si="90"/>
        <v>0</v>
      </c>
      <c r="AO74" s="7" t="s">
        <v>27</v>
      </c>
      <c r="AP74" s="15">
        <f t="shared" ref="AP74:BA74" si="121">AP32 - AP53</f>
        <v>0</v>
      </c>
      <c r="AQ74" s="15">
        <f t="shared" si="121"/>
        <v>0</v>
      </c>
      <c r="AR74" s="15">
        <f t="shared" si="121"/>
        <v>0</v>
      </c>
      <c r="AS74" s="15">
        <f t="shared" si="121"/>
        <v>0</v>
      </c>
      <c r="AT74" s="15">
        <f t="shared" si="121"/>
        <v>0</v>
      </c>
      <c r="AU74" s="15">
        <f t="shared" si="121"/>
        <v>0</v>
      </c>
      <c r="AV74" s="15">
        <f t="shared" si="121"/>
        <v>0</v>
      </c>
      <c r="AW74" s="15">
        <f t="shared" si="121"/>
        <v>0</v>
      </c>
      <c r="AX74" s="15">
        <f t="shared" si="121"/>
        <v>0</v>
      </c>
      <c r="AY74" s="15">
        <f t="shared" si="121"/>
        <v>0</v>
      </c>
      <c r="AZ74" s="15">
        <f t="shared" si="121"/>
        <v>0</v>
      </c>
      <c r="BA74" s="15">
        <f t="shared" si="121"/>
        <v>0</v>
      </c>
      <c r="BB74" s="10">
        <f t="shared" si="86"/>
        <v>0</v>
      </c>
      <c r="BC74" s="53">
        <f t="shared" si="92"/>
        <v>0</v>
      </c>
      <c r="BD74" s="53">
        <f t="shared" si="93"/>
        <v>0</v>
      </c>
    </row>
    <row r="75" spans="2:56" x14ac:dyDescent="0.3">
      <c r="B75" s="7" t="s">
        <v>28</v>
      </c>
      <c r="C75" s="5">
        <f t="shared" si="87"/>
        <v>0</v>
      </c>
      <c r="D75" s="5">
        <f t="shared" si="87"/>
        <v>0</v>
      </c>
      <c r="E75" s="5">
        <f t="shared" si="87"/>
        <v>0</v>
      </c>
      <c r="F75" s="5">
        <f t="shared" si="87"/>
        <v>0</v>
      </c>
      <c r="G75" s="5">
        <f t="shared" si="87"/>
        <v>0</v>
      </c>
      <c r="H75" s="5">
        <f t="shared" si="87"/>
        <v>0</v>
      </c>
      <c r="I75" s="5">
        <f t="shared" si="87"/>
        <v>0</v>
      </c>
      <c r="J75" s="5">
        <f t="shared" si="87"/>
        <v>0</v>
      </c>
      <c r="K75" s="5">
        <f t="shared" si="87"/>
        <v>0</v>
      </c>
      <c r="L75" s="5">
        <f t="shared" si="87"/>
        <v>0</v>
      </c>
      <c r="M75" s="5">
        <f t="shared" si="87"/>
        <v>0</v>
      </c>
      <c r="N75" s="5">
        <f t="shared" si="87"/>
        <v>0</v>
      </c>
      <c r="O75" s="2">
        <f t="shared" si="82"/>
        <v>0</v>
      </c>
      <c r="W75" s="7" t="s">
        <v>28</v>
      </c>
      <c r="X75" s="15">
        <f t="shared" ref="X75:AI75" si="122">X33 - X54</f>
        <v>-22128.999947527424</v>
      </c>
      <c r="Y75" s="15">
        <f t="shared" si="122"/>
        <v>-517.09252360736718</v>
      </c>
      <c r="Z75" s="15">
        <f t="shared" si="122"/>
        <v>1523.3010271275416</v>
      </c>
      <c r="AA75" s="15">
        <f t="shared" si="122"/>
        <v>-8635.3033711866592</v>
      </c>
      <c r="AB75" s="15">
        <f t="shared" si="122"/>
        <v>-9884.8950725548202</v>
      </c>
      <c r="AC75" s="15">
        <f t="shared" si="122"/>
        <v>6216.5989755310584</v>
      </c>
      <c r="AD75" s="15">
        <f t="shared" si="122"/>
        <v>29634.295197812608</v>
      </c>
      <c r="AE75" s="15">
        <f t="shared" si="122"/>
        <v>-15816.796045168769</v>
      </c>
      <c r="AF75" s="15">
        <f t="shared" si="122"/>
        <v>-15848.196807612141</v>
      </c>
      <c r="AG75" s="15">
        <f t="shared" si="122"/>
        <v>15794.496417861897</v>
      </c>
      <c r="AH75" s="15">
        <f t="shared" si="122"/>
        <v>11118.00085705251</v>
      </c>
      <c r="AI75" s="27">
        <f t="shared" si="122"/>
        <v>-71288.401666906604</v>
      </c>
      <c r="AJ75" s="10">
        <f t="shared" si="84"/>
        <v>-79832.992959178169</v>
      </c>
      <c r="AK75" s="53">
        <f t="shared" si="89"/>
        <v>-33426.39091221767</v>
      </c>
      <c r="AL75" s="53">
        <f t="shared" si="90"/>
        <v>-46406.602046960499</v>
      </c>
      <c r="AO75" s="7" t="s">
        <v>28</v>
      </c>
      <c r="AP75" s="15">
        <f t="shared" ref="AP75:BA75" si="123">AP33 - AP54</f>
        <v>8486.6991989126545</v>
      </c>
      <c r="AQ75" s="15">
        <f t="shared" si="123"/>
        <v>15486.403429948667</v>
      </c>
      <c r="AR75" s="15">
        <f t="shared" si="123"/>
        <v>20117.500966269989</v>
      </c>
      <c r="AS75" s="15">
        <f t="shared" si="123"/>
        <v>5095.8975318863522</v>
      </c>
      <c r="AT75" s="15">
        <f t="shared" si="123"/>
        <v>3712.6043894936447</v>
      </c>
      <c r="AU75" s="15">
        <f t="shared" si="123"/>
        <v>7114.2994086443796</v>
      </c>
      <c r="AV75" s="15">
        <f t="shared" si="123"/>
        <v>3433.5963004264049</v>
      </c>
      <c r="AW75" s="15">
        <f t="shared" si="123"/>
        <v>-2916.0978172078612</v>
      </c>
      <c r="AX75" s="15">
        <f t="shared" si="123"/>
        <v>25673.502132151392</v>
      </c>
      <c r="AY75" s="15">
        <f t="shared" si="123"/>
        <v>13517.997531595698</v>
      </c>
      <c r="AZ75" s="15">
        <f t="shared" si="123"/>
        <v>13904.800566856458</v>
      </c>
      <c r="BA75" s="15">
        <f t="shared" si="123"/>
        <v>-24674.600987692451</v>
      </c>
      <c r="BB75" s="10">
        <f t="shared" si="86"/>
        <v>88952.602651285328</v>
      </c>
      <c r="BC75" s="53">
        <f t="shared" si="92"/>
        <v>60013.404925155686</v>
      </c>
      <c r="BD75" s="53">
        <f t="shared" si="93"/>
        <v>28939.197726129642</v>
      </c>
    </row>
    <row r="76" spans="2:56" ht="16.2" x14ac:dyDescent="0.45">
      <c r="B76" s="7" t="s">
        <v>30</v>
      </c>
      <c r="C76" s="6">
        <f t="shared" si="87"/>
        <v>-194962</v>
      </c>
      <c r="D76" s="6">
        <f t="shared" si="87"/>
        <v>-526191</v>
      </c>
      <c r="E76" s="6">
        <f t="shared" si="87"/>
        <v>-735233</v>
      </c>
      <c r="F76" s="6">
        <f t="shared" si="87"/>
        <v>-651159</v>
      </c>
      <c r="G76" s="6">
        <f t="shared" si="87"/>
        <v>65217</v>
      </c>
      <c r="H76" s="6">
        <f t="shared" si="87"/>
        <v>-68786</v>
      </c>
      <c r="I76" s="6">
        <f t="shared" si="87"/>
        <v>202241</v>
      </c>
      <c r="J76" s="6">
        <f t="shared" si="87"/>
        <v>-50859</v>
      </c>
      <c r="K76" s="6">
        <f t="shared" si="87"/>
        <v>-103031</v>
      </c>
      <c r="L76" s="6">
        <f t="shared" si="87"/>
        <v>-86866</v>
      </c>
      <c r="M76" s="6">
        <f t="shared" si="87"/>
        <v>-323585</v>
      </c>
      <c r="N76" s="6">
        <f t="shared" si="87"/>
        <v>-544172</v>
      </c>
      <c r="O76" s="3">
        <f t="shared" si="82"/>
        <v>-3017386</v>
      </c>
      <c r="W76" s="7" t="s">
        <v>30</v>
      </c>
      <c r="X76" s="16">
        <f t="shared" ref="X76:AI76" si="124">X34 - X55</f>
        <v>0</v>
      </c>
      <c r="Y76" s="16">
        <f t="shared" si="124"/>
        <v>0</v>
      </c>
      <c r="Z76" s="16">
        <f t="shared" si="124"/>
        <v>0</v>
      </c>
      <c r="AA76" s="16">
        <f t="shared" si="124"/>
        <v>0</v>
      </c>
      <c r="AB76" s="16">
        <f t="shared" si="124"/>
        <v>0</v>
      </c>
      <c r="AC76" s="16">
        <f t="shared" si="124"/>
        <v>0</v>
      </c>
      <c r="AD76" s="16">
        <f t="shared" si="124"/>
        <v>0</v>
      </c>
      <c r="AE76" s="16">
        <f t="shared" si="124"/>
        <v>0</v>
      </c>
      <c r="AF76" s="16">
        <f t="shared" si="124"/>
        <v>0</v>
      </c>
      <c r="AG76" s="16">
        <f t="shared" si="124"/>
        <v>0</v>
      </c>
      <c r="AH76" s="16">
        <f t="shared" si="124"/>
        <v>0</v>
      </c>
      <c r="AI76" s="16">
        <f t="shared" si="124"/>
        <v>0</v>
      </c>
      <c r="AJ76" s="14">
        <f t="shared" si="84"/>
        <v>0</v>
      </c>
      <c r="AK76" s="61">
        <f t="shared" si="89"/>
        <v>0</v>
      </c>
      <c r="AL76" s="61">
        <f t="shared" si="90"/>
        <v>0</v>
      </c>
      <c r="AO76" s="7" t="s">
        <v>30</v>
      </c>
      <c r="AP76" s="16">
        <f t="shared" ref="AP76:BA76" si="125">AP34 - AP55</f>
        <v>0</v>
      </c>
      <c r="AQ76" s="16">
        <f t="shared" si="125"/>
        <v>0</v>
      </c>
      <c r="AR76" s="16">
        <f t="shared" si="125"/>
        <v>0</v>
      </c>
      <c r="AS76" s="16">
        <f t="shared" si="125"/>
        <v>0</v>
      </c>
      <c r="AT76" s="16">
        <f t="shared" si="125"/>
        <v>0</v>
      </c>
      <c r="AU76" s="16">
        <f t="shared" si="125"/>
        <v>0</v>
      </c>
      <c r="AV76" s="16">
        <f t="shared" si="125"/>
        <v>0</v>
      </c>
      <c r="AW76" s="16">
        <f t="shared" si="125"/>
        <v>0</v>
      </c>
      <c r="AX76" s="16">
        <f t="shared" si="125"/>
        <v>0</v>
      </c>
      <c r="AY76" s="16">
        <f t="shared" si="125"/>
        <v>0</v>
      </c>
      <c r="AZ76" s="16">
        <f t="shared" si="125"/>
        <v>0</v>
      </c>
      <c r="BA76" s="16">
        <f t="shared" si="125"/>
        <v>0</v>
      </c>
      <c r="BB76" s="14">
        <f t="shared" si="86"/>
        <v>0</v>
      </c>
      <c r="BC76" s="61">
        <f t="shared" si="92"/>
        <v>0</v>
      </c>
      <c r="BD76" s="61">
        <f t="shared" si="93"/>
        <v>0</v>
      </c>
    </row>
    <row r="77" spans="2:56" x14ac:dyDescent="0.3">
      <c r="B77" s="62" t="s">
        <v>3</v>
      </c>
      <c r="C77" s="4">
        <f>SUM(C59:C76)</f>
        <v>211147.56689429574</v>
      </c>
      <c r="D77" s="4">
        <f t="shared" ref="D77:N77" si="126">SUM(D59:D76)</f>
        <v>-1532483.6992076435</v>
      </c>
      <c r="E77" s="4">
        <f t="shared" si="126"/>
        <v>2634702.1774680535</v>
      </c>
      <c r="F77" s="4">
        <f t="shared" si="126"/>
        <v>2144990.294588902</v>
      </c>
      <c r="G77" s="4">
        <f t="shared" si="126"/>
        <v>983401.9362795261</v>
      </c>
      <c r="H77" s="4">
        <f t="shared" si="126"/>
        <v>2575077.5926734209</v>
      </c>
      <c r="I77" s="4">
        <f t="shared" si="126"/>
        <v>-48827.020632081229</v>
      </c>
      <c r="J77" s="4">
        <f t="shared" si="126"/>
        <v>-817478.59810812166</v>
      </c>
      <c r="K77" s="4">
        <f t="shared" si="126"/>
        <v>3483295.8756846385</v>
      </c>
      <c r="L77" s="4">
        <f t="shared" si="126"/>
        <v>5757198.3950550156</v>
      </c>
      <c r="M77" s="4">
        <f t="shared" si="126"/>
        <v>-406815.09191429848</v>
      </c>
      <c r="N77" s="4">
        <f t="shared" si="126"/>
        <v>13556701.16000198</v>
      </c>
      <c r="O77" s="1">
        <f t="shared" si="82"/>
        <v>28540910.588783685</v>
      </c>
      <c r="W77" s="62" t="s">
        <v>3</v>
      </c>
      <c r="X77" s="15">
        <f>SUM(X59:X76)</f>
        <v>-4.3655745685100555E-11</v>
      </c>
      <c r="Y77" s="15">
        <f t="shared" ref="Y77" si="127">SUM(Y59:Y76)</f>
        <v>-3.637978807091713E-11</v>
      </c>
      <c r="Z77" s="15">
        <f t="shared" ref="Z77" si="128">SUM(Z59:Z76)</f>
        <v>-4.3655745685100555E-11</v>
      </c>
      <c r="AA77" s="15">
        <f t="shared" ref="AA77" si="129">SUM(AA59:AA76)</f>
        <v>5.0931703299283981E-11</v>
      </c>
      <c r="AB77" s="15">
        <f t="shared" ref="AB77" si="130">SUM(AB59:AB76)</f>
        <v>-2.1827872842550278E-11</v>
      </c>
      <c r="AC77" s="15">
        <f t="shared" ref="AC77" si="131">SUM(AC59:AC76)</f>
        <v>4.0017766878008842E-11</v>
      </c>
      <c r="AD77" s="15">
        <f t="shared" ref="AD77" si="132">SUM(AD59:AD76)</f>
        <v>-4.7293724492192268E-11</v>
      </c>
      <c r="AE77" s="15">
        <f t="shared" ref="AE77" si="133">SUM(AE59:AE76)</f>
        <v>-7.2759576141834259E-12</v>
      </c>
      <c r="AF77" s="15">
        <f t="shared" ref="AF77" si="134">SUM(AF59:AF76)</f>
        <v>-2.3646862246096134E-11</v>
      </c>
      <c r="AG77" s="15">
        <f t="shared" ref="AG77" si="135">SUM(AG59:AG76)</f>
        <v>1.4551915228366852E-11</v>
      </c>
      <c r="AH77" s="15">
        <f t="shared" ref="AH77" si="136">SUM(AH59:AH76)</f>
        <v>-5.4569682106375694E-12</v>
      </c>
      <c r="AI77" s="15">
        <f t="shared" ref="AI77" si="137">SUM(AI59:AI76)</f>
        <v>1.4551915228366852E-11</v>
      </c>
      <c r="AJ77" s="10">
        <f t="shared" si="84"/>
        <v>-1.0913936421275139E-10</v>
      </c>
      <c r="AK77" s="53">
        <f t="shared" si="89"/>
        <v>-5.4569682106375694E-11</v>
      </c>
      <c r="AL77" s="53">
        <f t="shared" si="90"/>
        <v>-5.4569682106375694E-11</v>
      </c>
      <c r="AO77" s="62" t="s">
        <v>3</v>
      </c>
      <c r="AP77" s="15">
        <f>SUM(AP59:AP76)</f>
        <v>4.0017766878008842E-11</v>
      </c>
      <c r="AQ77" s="15">
        <f t="shared" ref="AQ77" si="138">SUM(AQ59:AQ76)</f>
        <v>1.2732925824820995E-11</v>
      </c>
      <c r="AR77" s="15">
        <f t="shared" ref="AR77" si="139">SUM(AR59:AR76)</f>
        <v>-7.2759576141834259E-12</v>
      </c>
      <c r="AS77" s="15">
        <f t="shared" ref="AS77" si="140">SUM(AS59:AS76)</f>
        <v>7.2759576141834259E-12</v>
      </c>
      <c r="AT77" s="15">
        <f t="shared" ref="AT77" si="141">SUM(AT59:AT76)</f>
        <v>1.6370904631912708E-11</v>
      </c>
      <c r="AU77" s="15">
        <f t="shared" ref="AU77" si="142">SUM(AU59:AU76)</f>
        <v>-3.8198777474462986E-11</v>
      </c>
      <c r="AV77" s="15">
        <f t="shared" ref="AV77" si="143">SUM(AV59:AV76)</f>
        <v>2.3646862246096134E-11</v>
      </c>
      <c r="AW77" s="15">
        <f t="shared" ref="AW77" si="144">SUM(AW59:AW76)</f>
        <v>1.6825651982799172E-11</v>
      </c>
      <c r="AX77" s="15">
        <f t="shared" ref="AX77" si="145">SUM(AX59:AX76)</f>
        <v>2.5465851649641991E-11</v>
      </c>
      <c r="AY77" s="15">
        <f t="shared" ref="AY77" si="146">SUM(AY59:AY76)</f>
        <v>-5.4569682106375694E-12</v>
      </c>
      <c r="AZ77" s="15">
        <f t="shared" ref="AZ77" si="147">SUM(AZ59:AZ76)</f>
        <v>-2.9103830456733704E-11</v>
      </c>
      <c r="BA77" s="15">
        <f t="shared" ref="BA77" si="148">SUM(BA59:BA76)</f>
        <v>-1.4551915228366852E-11</v>
      </c>
      <c r="BB77" s="10">
        <f t="shared" si="86"/>
        <v>4.7748471843078732E-11</v>
      </c>
      <c r="BC77" s="53">
        <f t="shared" si="92"/>
        <v>3.092281986027956E-11</v>
      </c>
      <c r="BD77" s="53">
        <f t="shared" si="93"/>
        <v>1.6825651982799172E-11</v>
      </c>
    </row>
    <row r="78" spans="2:56" ht="16.2" x14ac:dyDescent="0.45">
      <c r="B78" s="7" t="s">
        <v>31</v>
      </c>
      <c r="C78" s="68">
        <v>0.34610000000000002</v>
      </c>
      <c r="D78" s="68">
        <v>0.34610000000000002</v>
      </c>
      <c r="E78" s="68">
        <v>0.34610000000000002</v>
      </c>
      <c r="F78" s="68">
        <v>0.34610000000000002</v>
      </c>
      <c r="G78" s="68">
        <v>0.34610000000000002</v>
      </c>
      <c r="H78" s="68">
        <v>0.34610000000000002</v>
      </c>
      <c r="I78" s="68">
        <v>0.34610000000000002</v>
      </c>
      <c r="J78" s="68">
        <v>0.34610000000000002</v>
      </c>
      <c r="K78" s="68">
        <v>0.34610000000000002</v>
      </c>
      <c r="L78" s="68">
        <v>0.34610000000000002</v>
      </c>
      <c r="M78" s="68">
        <v>0.34610000000000002</v>
      </c>
      <c r="N78" s="68">
        <v>0.34610000000000002</v>
      </c>
      <c r="O78" s="3"/>
      <c r="AI78" s="47"/>
      <c r="AJ78" s="48"/>
    </row>
    <row r="79" spans="2:56" x14ac:dyDescent="0.3">
      <c r="B79" s="7" t="s">
        <v>4</v>
      </c>
      <c r="C79" s="4">
        <f>C77 * C78</f>
        <v>73078.172902115766</v>
      </c>
      <c r="D79" s="4">
        <f t="shared" ref="D79:N79" si="149">D77 * D78</f>
        <v>-530392.60829576547</v>
      </c>
      <c r="E79" s="4">
        <f t="shared" si="149"/>
        <v>911870.42362169339</v>
      </c>
      <c r="F79" s="4">
        <f t="shared" si="149"/>
        <v>742381.14095721906</v>
      </c>
      <c r="G79" s="4">
        <f t="shared" si="149"/>
        <v>340355.41014634399</v>
      </c>
      <c r="H79" s="4">
        <f t="shared" si="149"/>
        <v>891234.35482427105</v>
      </c>
      <c r="I79" s="4">
        <f t="shared" si="149"/>
        <v>-16899.031840763313</v>
      </c>
      <c r="J79" s="4">
        <f t="shared" si="149"/>
        <v>-282929.34280522092</v>
      </c>
      <c r="K79" s="4">
        <f t="shared" si="149"/>
        <v>1205568.7025744535</v>
      </c>
      <c r="L79" s="4">
        <f t="shared" si="149"/>
        <v>1992566.364528541</v>
      </c>
      <c r="M79" s="4">
        <f t="shared" si="149"/>
        <v>-140798.7033115387</v>
      </c>
      <c r="N79" s="4">
        <f t="shared" si="149"/>
        <v>4691974.271476686</v>
      </c>
      <c r="O79" s="1">
        <f t="shared" si="82"/>
        <v>9878009.1547780354</v>
      </c>
      <c r="W79" s="69" t="s">
        <v>40</v>
      </c>
      <c r="X79" s="70">
        <v>19.302692307692308</v>
      </c>
      <c r="Y79" s="70">
        <v>37.887692307692312</v>
      </c>
      <c r="Z79" s="70">
        <v>39.032400000000003</v>
      </c>
      <c r="AA79" s="70">
        <v>33.528888888888886</v>
      </c>
      <c r="AB79" s="70">
        <v>26.631666666666668</v>
      </c>
      <c r="AC79" s="70">
        <v>30.525769230769228</v>
      </c>
      <c r="AD79" s="70">
        <v>23.617599999999999</v>
      </c>
      <c r="AE79" s="70">
        <v>51.464166666666657</v>
      </c>
      <c r="AF79" s="70">
        <v>27.628148148148146</v>
      </c>
      <c r="AG79" s="70">
        <v>39.354999999999997</v>
      </c>
      <c r="AH79" s="70">
        <v>34.273200000000003</v>
      </c>
      <c r="AI79" s="71">
        <v>74.596923076923076</v>
      </c>
      <c r="AJ79" s="48"/>
      <c r="AO79" s="69" t="s">
        <v>40</v>
      </c>
      <c r="AP79" s="70">
        <v>7.0777419354838704</v>
      </c>
      <c r="AQ79" s="70">
        <v>17.211290322580645</v>
      </c>
      <c r="AR79" s="70">
        <v>23.996333333333332</v>
      </c>
      <c r="AS79" s="70">
        <v>27.817096774193548</v>
      </c>
      <c r="AT79" s="70">
        <v>23.066333333333329</v>
      </c>
      <c r="AU79" s="70">
        <v>25.648709677419355</v>
      </c>
      <c r="AV79" s="70">
        <v>20.921290322580642</v>
      </c>
      <c r="AW79" s="70">
        <v>37.370714285714286</v>
      </c>
      <c r="AX79" s="70">
        <v>26.053225806451611</v>
      </c>
      <c r="AY79" s="70">
        <v>35.050333333333327</v>
      </c>
      <c r="AZ79" s="70">
        <v>30.328709677419354</v>
      </c>
      <c r="BA79" s="70">
        <v>28.250333333333334</v>
      </c>
    </row>
    <row r="80" spans="2:56" x14ac:dyDescent="0.3">
      <c r="B80" s="7" t="s">
        <v>32</v>
      </c>
      <c r="C80" s="54">
        <v>-269258</v>
      </c>
      <c r="D80" s="54">
        <v>114840</v>
      </c>
      <c r="E80" s="54">
        <v>486068</v>
      </c>
      <c r="F80" s="54">
        <v>103708</v>
      </c>
      <c r="G80" s="54">
        <v>-132924</v>
      </c>
      <c r="H80" s="54">
        <v>162976</v>
      </c>
      <c r="I80" s="54">
        <v>304480</v>
      </c>
      <c r="J80" s="54">
        <v>-281688</v>
      </c>
      <c r="K80" s="54">
        <v>-3564</v>
      </c>
      <c r="L80" s="54">
        <v>17358</v>
      </c>
      <c r="M80" s="54">
        <v>-508530</v>
      </c>
      <c r="N80" s="54">
        <v>-926948</v>
      </c>
      <c r="O80" s="2">
        <f t="shared" si="82"/>
        <v>-933482</v>
      </c>
      <c r="AI80" s="47"/>
      <c r="AJ80" s="48"/>
    </row>
    <row r="81" spans="2:56" ht="16.2" x14ac:dyDescent="0.45">
      <c r="B81" s="7" t="s">
        <v>6</v>
      </c>
      <c r="C81" s="57">
        <v>-10706</v>
      </c>
      <c r="D81" s="57">
        <v>-3899</v>
      </c>
      <c r="E81" s="57">
        <v>-21024</v>
      </c>
      <c r="F81" s="57">
        <v>-16553</v>
      </c>
      <c r="G81" s="57">
        <v>-16812</v>
      </c>
      <c r="H81" s="57">
        <v>-15651</v>
      </c>
      <c r="I81" s="57">
        <v>-19429</v>
      </c>
      <c r="J81" s="57">
        <v>-16735</v>
      </c>
      <c r="K81" s="57">
        <v>-14590</v>
      </c>
      <c r="L81" s="57">
        <v>-16209</v>
      </c>
      <c r="M81" s="57">
        <v>-4922</v>
      </c>
      <c r="N81" s="57">
        <v>-10444</v>
      </c>
      <c r="O81" s="3">
        <f t="shared" si="82"/>
        <v>-166974</v>
      </c>
      <c r="W81" s="50" t="s">
        <v>41</v>
      </c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9"/>
      <c r="AJ81" s="11"/>
      <c r="AO81" s="50" t="s">
        <v>39</v>
      </c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9"/>
      <c r="BB81" s="11"/>
    </row>
    <row r="82" spans="2:56" ht="16.2" x14ac:dyDescent="0.45">
      <c r="B82" s="7" t="s">
        <v>33</v>
      </c>
      <c r="C82" s="72">
        <f>SUM(C79:C81)</f>
        <v>-206885.82709788423</v>
      </c>
      <c r="D82" s="72">
        <f t="shared" ref="D82:N82" si="150">SUM(D79:D81)</f>
        <v>-419451.60829576547</v>
      </c>
      <c r="E82" s="72">
        <f t="shared" si="150"/>
        <v>1376914.4236216934</v>
      </c>
      <c r="F82" s="72">
        <f t="shared" si="150"/>
        <v>829536.14095721906</v>
      </c>
      <c r="G82" s="72">
        <f t="shared" si="150"/>
        <v>190619.41014634399</v>
      </c>
      <c r="H82" s="72">
        <f t="shared" si="150"/>
        <v>1038559.3548242711</v>
      </c>
      <c r="I82" s="72">
        <f t="shared" si="150"/>
        <v>268151.96815923671</v>
      </c>
      <c r="J82" s="72">
        <f t="shared" si="150"/>
        <v>-581352.34280522098</v>
      </c>
      <c r="K82" s="72">
        <f t="shared" si="150"/>
        <v>1187414.7025744535</v>
      </c>
      <c r="L82" s="72">
        <f t="shared" si="150"/>
        <v>1993715.364528541</v>
      </c>
      <c r="M82" s="72">
        <f t="shared" si="150"/>
        <v>-654250.70331153867</v>
      </c>
      <c r="N82" s="72">
        <f t="shared" si="150"/>
        <v>3754582.271476686</v>
      </c>
      <c r="O82" s="73">
        <f t="shared" si="82"/>
        <v>8777553.1547780354</v>
      </c>
      <c r="W82" s="7" t="s">
        <v>12</v>
      </c>
      <c r="X82" s="4">
        <f>-X59 * X$79</f>
        <v>-1210235.9445582603</v>
      </c>
      <c r="Y82" s="4">
        <f t="shared" ref="Y82:AI82" si="151">-Y59 * Y$79</f>
        <v>-2127539.9789485089</v>
      </c>
      <c r="Z82" s="4">
        <f t="shared" si="151"/>
        <v>-2566551.2958185123</v>
      </c>
      <c r="AA82" s="4">
        <f t="shared" si="151"/>
        <v>-1910438.1585097739</v>
      </c>
      <c r="AB82" s="4">
        <f t="shared" si="151"/>
        <v>-1238318.7718112818</v>
      </c>
      <c r="AC82" s="4">
        <f t="shared" si="151"/>
        <v>-1552106.0025067513</v>
      </c>
      <c r="AD82" s="4">
        <f t="shared" si="151"/>
        <v>-759931.86679577711</v>
      </c>
      <c r="AE82" s="4">
        <f t="shared" si="151"/>
        <v>-2234810.5121862763</v>
      </c>
      <c r="AF82" s="4">
        <f t="shared" si="151"/>
        <v>-2175203.423121362</v>
      </c>
      <c r="AG82" s="4">
        <f t="shared" si="151"/>
        <v>-2309262.8898082264</v>
      </c>
      <c r="AH82" s="4">
        <f t="shared" si="151"/>
        <v>-587637.26339750923</v>
      </c>
      <c r="AI82" s="76">
        <f t="shared" si="151"/>
        <v>-5909308.6915967558</v>
      </c>
      <c r="AJ82" s="1">
        <f t="shared" ref="AJ82:AJ100" si="152">SUM(X82:AI82)</f>
        <v>-24581344.799058996</v>
      </c>
      <c r="AK82" s="4">
        <f>SUM(X82:AC82)</f>
        <v>-10605190.15215309</v>
      </c>
      <c r="AL82" s="4">
        <f>SUM(AD82:AI82)</f>
        <v>-13976154.646905906</v>
      </c>
      <c r="AO82" s="7" t="s">
        <v>12</v>
      </c>
      <c r="AP82" s="4">
        <f>-AP59 * AP$79</f>
        <v>-406431.11243724462</v>
      </c>
      <c r="AQ82" s="4">
        <f t="shared" ref="AQ82:BA82" si="153">-AQ59 * AQ$79</f>
        <v>-208511.801668164</v>
      </c>
      <c r="AR82" s="4">
        <f t="shared" si="153"/>
        <v>-350815.49912553641</v>
      </c>
      <c r="AS82" s="4">
        <f t="shared" si="153"/>
        <v>-610988.97602535214</v>
      </c>
      <c r="AT82" s="4">
        <f t="shared" si="153"/>
        <v>-556919.44351732603</v>
      </c>
      <c r="AU82" s="4">
        <f t="shared" si="153"/>
        <v>-554218.36008691334</v>
      </c>
      <c r="AV82" s="4">
        <f t="shared" si="153"/>
        <v>-104449.65258869133</v>
      </c>
      <c r="AW82" s="4">
        <f t="shared" si="153"/>
        <v>-668848.59365494025</v>
      </c>
      <c r="AX82" s="4">
        <f t="shared" si="153"/>
        <v>-970936.75306260795</v>
      </c>
      <c r="AY82" s="4">
        <f t="shared" si="153"/>
        <v>-381687.66479583015</v>
      </c>
      <c r="AZ82" s="4">
        <f t="shared" si="153"/>
        <v>-201206.16243380232</v>
      </c>
      <c r="BA82" s="4">
        <f t="shared" si="153"/>
        <v>-700714.07609065378</v>
      </c>
      <c r="BB82" s="1">
        <f t="shared" ref="BB82:BB100" si="154">SUM(AP82:BA82)</f>
        <v>-5715728.0954870619</v>
      </c>
      <c r="BC82" s="4">
        <f>SUM(AP82:AU82)</f>
        <v>-2687885.1928605363</v>
      </c>
      <c r="BD82" s="4">
        <f>SUM(AV82:BA82)</f>
        <v>-3027842.9026265261</v>
      </c>
    </row>
    <row r="83" spans="2:56" ht="16.2" x14ac:dyDescent="0.45">
      <c r="B83" s="7" t="s">
        <v>34</v>
      </c>
      <c r="C83" s="74">
        <f>0.9 * C82</f>
        <v>-186197.2443880958</v>
      </c>
      <c r="D83" s="74">
        <f t="shared" ref="D83:N83" si="155">0.9 * D82</f>
        <v>-377506.44746618893</v>
      </c>
      <c r="E83" s="74">
        <f t="shared" si="155"/>
        <v>1239222.9812595241</v>
      </c>
      <c r="F83" s="74">
        <f t="shared" si="155"/>
        <v>746582.5268614972</v>
      </c>
      <c r="G83" s="74">
        <f t="shared" si="155"/>
        <v>171557.4691317096</v>
      </c>
      <c r="H83" s="74">
        <f t="shared" si="155"/>
        <v>934703.41934184392</v>
      </c>
      <c r="I83" s="74">
        <f t="shared" si="155"/>
        <v>241336.77134331304</v>
      </c>
      <c r="J83" s="74">
        <f t="shared" si="155"/>
        <v>-523217.10852469888</v>
      </c>
      <c r="K83" s="74">
        <f t="shared" si="155"/>
        <v>1068673.2323170083</v>
      </c>
      <c r="L83" s="74">
        <f t="shared" si="155"/>
        <v>1794343.8280756869</v>
      </c>
      <c r="M83" s="74">
        <f t="shared" si="155"/>
        <v>-588825.63298038486</v>
      </c>
      <c r="N83" s="74">
        <f t="shared" si="155"/>
        <v>3379124.0443290174</v>
      </c>
      <c r="O83" s="75">
        <f t="shared" si="82"/>
        <v>7899797.8393002329</v>
      </c>
      <c r="W83" s="7" t="s">
        <v>13</v>
      </c>
      <c r="X83" s="5">
        <f t="shared" ref="X83:AI83" si="156">-X60 * X$79</f>
        <v>849048.7254978671</v>
      </c>
      <c r="Y83" s="5">
        <f t="shared" si="156"/>
        <v>1753754.8062963651</v>
      </c>
      <c r="Z83" s="5">
        <f t="shared" si="156"/>
        <v>-516450.76620990084</v>
      </c>
      <c r="AA83" s="5">
        <f t="shared" si="156"/>
        <v>211394.20147377261</v>
      </c>
      <c r="AB83" s="5">
        <f t="shared" si="156"/>
        <v>1076490.1658659638</v>
      </c>
      <c r="AC83" s="5">
        <f t="shared" si="156"/>
        <v>951199.49748458015</v>
      </c>
      <c r="AD83" s="5">
        <f t="shared" si="156"/>
        <v>1595928.1490758769</v>
      </c>
      <c r="AE83" s="5">
        <f t="shared" si="156"/>
        <v>3277225.7838815707</v>
      </c>
      <c r="AF83" s="5">
        <f t="shared" si="156"/>
        <v>-118300.69723343418</v>
      </c>
      <c r="AG83" s="5">
        <f t="shared" si="156"/>
        <v>-885581.79832901002</v>
      </c>
      <c r="AH83" s="26">
        <f t="shared" si="156"/>
        <v>3432110.5399992215</v>
      </c>
      <c r="AI83" s="5">
        <f t="shared" si="156"/>
        <v>1527286.4657455995</v>
      </c>
      <c r="AJ83" s="2">
        <f t="shared" si="152"/>
        <v>13154105.073548473</v>
      </c>
      <c r="AK83" s="5">
        <f t="shared" ref="AK83:AK100" si="157">SUM(X83:AC83)</f>
        <v>4325436.6304086484</v>
      </c>
      <c r="AL83" s="5">
        <f t="shared" ref="AL83:AL100" si="158">SUM(AD83:AI83)</f>
        <v>8828668.443139825</v>
      </c>
      <c r="AO83" s="7" t="s">
        <v>13</v>
      </c>
      <c r="AP83" s="5">
        <f t="shared" ref="AP83:BA83" si="159">-AP60 * AP$79</f>
        <v>258959.61448462529</v>
      </c>
      <c r="AQ83" s="5">
        <f t="shared" si="159"/>
        <v>474285.07585940603</v>
      </c>
      <c r="AR83" s="5">
        <f t="shared" si="159"/>
        <v>-606790.51543128013</v>
      </c>
      <c r="AS83" s="5">
        <f t="shared" si="159"/>
        <v>-400851.42537638755</v>
      </c>
      <c r="AT83" s="5">
        <f t="shared" si="159"/>
        <v>356466.55074790242</v>
      </c>
      <c r="AU83" s="5">
        <f t="shared" si="159"/>
        <v>-9568.8140847905815</v>
      </c>
      <c r="AV83" s="5">
        <f t="shared" si="159"/>
        <v>843641.75175315025</v>
      </c>
      <c r="AW83" s="5">
        <f t="shared" si="159"/>
        <v>1115044.6893856218</v>
      </c>
      <c r="AX83" s="5">
        <f t="shared" si="159"/>
        <v>-769307.72704263742</v>
      </c>
      <c r="AY83" s="26">
        <f t="shared" si="159"/>
        <v>-2493222.483019067</v>
      </c>
      <c r="AZ83" s="26">
        <f t="shared" si="159"/>
        <v>3391430.1927010799</v>
      </c>
      <c r="BA83" s="26">
        <f t="shared" si="159"/>
        <v>739675.83234912681</v>
      </c>
      <c r="BB83" s="2">
        <f t="shared" si="154"/>
        <v>2899762.74232675</v>
      </c>
      <c r="BC83" s="5">
        <f t="shared" ref="BC83:BC100" si="160">SUM(AP83:AU83)</f>
        <v>72500.486199475476</v>
      </c>
      <c r="BD83" s="5">
        <f t="shared" ref="BD83:BD100" si="161">SUM(AV83:BA83)</f>
        <v>2827262.2561272741</v>
      </c>
    </row>
    <row r="84" spans="2:56" x14ac:dyDescent="0.3">
      <c r="W84" s="7" t="s">
        <v>14</v>
      </c>
      <c r="X84" s="5">
        <f t="shared" ref="X84:AI84" si="162">-X61 * X$79</f>
        <v>-110140.42039892366</v>
      </c>
      <c r="Y84" s="5">
        <f t="shared" si="162"/>
        <v>-143739.2597597671</v>
      </c>
      <c r="Z84" s="5">
        <f t="shared" si="162"/>
        <v>-212468.54309955117</v>
      </c>
      <c r="AA84" s="5">
        <f t="shared" si="162"/>
        <v>-152036.01167959717</v>
      </c>
      <c r="AB84" s="5">
        <f t="shared" si="162"/>
        <v>-196789.85669411102</v>
      </c>
      <c r="AC84" s="5">
        <f t="shared" si="162"/>
        <v>-73233.935111524304</v>
      </c>
      <c r="AD84" s="5">
        <f t="shared" si="162"/>
        <v>-226618.8178022975</v>
      </c>
      <c r="AE84" s="5">
        <f t="shared" si="162"/>
        <v>-339396.18621737033</v>
      </c>
      <c r="AF84" s="5">
        <f t="shared" si="162"/>
        <v>328596.02843072772</v>
      </c>
      <c r="AG84" s="5">
        <f t="shared" si="162"/>
        <v>535618.50341442111</v>
      </c>
      <c r="AH84" s="5">
        <f t="shared" si="162"/>
        <v>189310.59981252093</v>
      </c>
      <c r="AI84" s="5">
        <f t="shared" si="162"/>
        <v>-143473.82789090055</v>
      </c>
      <c r="AJ84" s="2">
        <f t="shared" si="152"/>
        <v>-544371.72699637304</v>
      </c>
      <c r="AK84" s="5">
        <f t="shared" si="157"/>
        <v>-888408.02674347442</v>
      </c>
      <c r="AL84" s="5">
        <f t="shared" si="158"/>
        <v>344036.29974710138</v>
      </c>
      <c r="AO84" s="7" t="s">
        <v>14</v>
      </c>
      <c r="AP84" s="5">
        <f t="shared" ref="AP84:BA84" si="163">-AP61 * AP$79</f>
        <v>-50885.596185211769</v>
      </c>
      <c r="AQ84" s="5">
        <f t="shared" si="163"/>
        <v>-24225.877467251987</v>
      </c>
      <c r="AR84" s="5">
        <f t="shared" si="163"/>
        <v>89905.804186265159</v>
      </c>
      <c r="AS84" s="5">
        <f t="shared" si="163"/>
        <v>149434.36881591062</v>
      </c>
      <c r="AT84" s="5">
        <f t="shared" si="163"/>
        <v>-88470.187316875395</v>
      </c>
      <c r="AU84" s="5">
        <f t="shared" si="163"/>
        <v>9466.2633457443972</v>
      </c>
      <c r="AV84" s="5">
        <f t="shared" si="163"/>
        <v>-147373.27849596945</v>
      </c>
      <c r="AW84" s="5">
        <f t="shared" si="163"/>
        <v>-207473.43899972754</v>
      </c>
      <c r="AX84" s="5">
        <f t="shared" si="163"/>
        <v>338592.28630495112</v>
      </c>
      <c r="AY84" s="5">
        <f t="shared" si="163"/>
        <v>558660.91305410489</v>
      </c>
      <c r="AZ84" s="5">
        <f t="shared" si="163"/>
        <v>30904.697577365532</v>
      </c>
      <c r="BA84" s="5">
        <f t="shared" si="163"/>
        <v>-140602.56984416567</v>
      </c>
      <c r="BB84" s="2">
        <f t="shared" si="154"/>
        <v>517933.38497513998</v>
      </c>
      <c r="BC84" s="5">
        <f t="shared" si="160"/>
        <v>85224.775378581035</v>
      </c>
      <c r="BD84" s="5">
        <f t="shared" si="161"/>
        <v>432708.60959655885</v>
      </c>
    </row>
    <row r="85" spans="2:56" x14ac:dyDescent="0.3">
      <c r="W85" s="7" t="s">
        <v>15</v>
      </c>
      <c r="X85" s="5">
        <f t="shared" ref="X85:AI85" si="164">-X62 * X$79</f>
        <v>-351592.18935550674</v>
      </c>
      <c r="Y85" s="5">
        <f t="shared" si="164"/>
        <v>-29708.911261149893</v>
      </c>
      <c r="Z85" s="5">
        <f t="shared" si="164"/>
        <v>1297438.94232286</v>
      </c>
      <c r="AA85" s="5">
        <f t="shared" si="164"/>
        <v>33625.782450649524</v>
      </c>
      <c r="AB85" s="5">
        <f t="shared" si="164"/>
        <v>-537496.5572399362</v>
      </c>
      <c r="AC85" s="5">
        <f t="shared" si="164"/>
        <v>359023.48115232767</v>
      </c>
      <c r="AD85" s="5">
        <f t="shared" si="164"/>
        <v>-188441.29655627039</v>
      </c>
      <c r="AE85" s="5">
        <f t="shared" si="164"/>
        <v>-1165587.9950902206</v>
      </c>
      <c r="AF85" s="5">
        <f t="shared" si="164"/>
        <v>-744704.08892945375</v>
      </c>
      <c r="AG85" s="5">
        <f t="shared" si="164"/>
        <v>1624180.5713344417</v>
      </c>
      <c r="AH85" s="5">
        <f t="shared" si="164"/>
        <v>-201749.34434609165</v>
      </c>
      <c r="AI85" s="5">
        <f t="shared" si="164"/>
        <v>-412594.1499085183</v>
      </c>
      <c r="AJ85" s="2">
        <f t="shared" si="152"/>
        <v>-317605.75542686868</v>
      </c>
      <c r="AK85" s="5">
        <f t="shared" si="157"/>
        <v>771290.54806924425</v>
      </c>
      <c r="AL85" s="5">
        <f t="shared" si="158"/>
        <v>-1088896.303496113</v>
      </c>
      <c r="AO85" s="7" t="s">
        <v>15</v>
      </c>
      <c r="AP85" s="5">
        <f t="shared" ref="AP85:BA85" si="165">-AP62 * AP$79</f>
        <v>-120166.28076439834</v>
      </c>
      <c r="AQ85" s="5">
        <f t="shared" si="165"/>
        <v>-1995.6012798876473</v>
      </c>
      <c r="AR85" s="5">
        <f t="shared" si="165"/>
        <v>254950.49611256048</v>
      </c>
      <c r="AS85" s="5">
        <f t="shared" si="165"/>
        <v>-40725.41841799231</v>
      </c>
      <c r="AT85" s="5">
        <f t="shared" si="165"/>
        <v>-72792.616375709025</v>
      </c>
      <c r="AU85" s="5">
        <f t="shared" si="165"/>
        <v>494630.68535055453</v>
      </c>
      <c r="AV85" s="5">
        <f t="shared" si="165"/>
        <v>-81446.169552260151</v>
      </c>
      <c r="AW85" s="5">
        <f t="shared" si="165"/>
        <v>10168.7035822693</v>
      </c>
      <c r="AX85" s="5">
        <f t="shared" si="165"/>
        <v>212360.97199547361</v>
      </c>
      <c r="AY85" s="5">
        <f t="shared" si="165"/>
        <v>2028766.0071143836</v>
      </c>
      <c r="AZ85" s="5">
        <f t="shared" si="165"/>
        <v>-850010.56914409588</v>
      </c>
      <c r="BA85" s="5">
        <f t="shared" si="165"/>
        <v>-371181.45450231986</v>
      </c>
      <c r="BB85" s="2">
        <f t="shared" si="154"/>
        <v>1462558.7541185785</v>
      </c>
      <c r="BC85" s="5">
        <f t="shared" si="160"/>
        <v>513901.26462512772</v>
      </c>
      <c r="BD85" s="5">
        <f t="shared" si="161"/>
        <v>948657.48949345062</v>
      </c>
    </row>
    <row r="86" spans="2:56" x14ac:dyDescent="0.3">
      <c r="W86" s="7" t="s">
        <v>16</v>
      </c>
      <c r="X86" s="5">
        <f t="shared" ref="X86:AI86" si="166">-X63 * X$79</f>
        <v>363251.52101516369</v>
      </c>
      <c r="Y86" s="5">
        <f t="shared" si="166"/>
        <v>373283.57961107738</v>
      </c>
      <c r="Z86" s="5">
        <f t="shared" si="166"/>
        <v>186697.40156820978</v>
      </c>
      <c r="AA86" s="5">
        <f t="shared" si="166"/>
        <v>88905.79479996259</v>
      </c>
      <c r="AB86" s="5">
        <f t="shared" si="166"/>
        <v>-162467.50165359385</v>
      </c>
      <c r="AC86" s="5">
        <f t="shared" si="166"/>
        <v>37154.312819368577</v>
      </c>
      <c r="AD86" s="5">
        <f t="shared" si="166"/>
        <v>-326181.76733107207</v>
      </c>
      <c r="AE86" s="5">
        <f t="shared" si="166"/>
        <v>-161695.91844899941</v>
      </c>
      <c r="AF86" s="5">
        <f t="shared" si="166"/>
        <v>-78915.249660180591</v>
      </c>
      <c r="AG86" s="5">
        <f t="shared" si="166"/>
        <v>-64632.125176278081</v>
      </c>
      <c r="AH86" s="5">
        <f t="shared" si="166"/>
        <v>-99175.20945195519</v>
      </c>
      <c r="AI86" s="5">
        <f t="shared" si="166"/>
        <v>1195120.0620873575</v>
      </c>
      <c r="AJ86" s="2">
        <f t="shared" si="152"/>
        <v>1351344.9001790602</v>
      </c>
      <c r="AK86" s="5">
        <f t="shared" si="157"/>
        <v>886825.10816018807</v>
      </c>
      <c r="AL86" s="5">
        <f t="shared" si="158"/>
        <v>464519.79201887222</v>
      </c>
      <c r="AO86" s="7" t="s">
        <v>16</v>
      </c>
      <c r="AP86" s="5">
        <f t="shared" ref="AP86:BA86" si="167">-AP63 * AP$79</f>
        <v>115745.44220595581</v>
      </c>
      <c r="AQ86" s="5">
        <f t="shared" si="167"/>
        <v>52223.014044357398</v>
      </c>
      <c r="AR86" s="5">
        <f t="shared" si="167"/>
        <v>157983.03237899131</v>
      </c>
      <c r="AS86" s="5">
        <f t="shared" si="167"/>
        <v>195876.05050376605</v>
      </c>
      <c r="AT86" s="5">
        <f t="shared" si="167"/>
        <v>-263346.7106107556</v>
      </c>
      <c r="AU86" s="5">
        <f t="shared" si="167"/>
        <v>38671.071655425476</v>
      </c>
      <c r="AV86" s="5">
        <f t="shared" si="167"/>
        <v>-414274.88021886448</v>
      </c>
      <c r="AW86" s="5">
        <f t="shared" si="167"/>
        <v>-246981.79544404466</v>
      </c>
      <c r="AX86" s="5">
        <f t="shared" si="167"/>
        <v>34331.019599228581</v>
      </c>
      <c r="AY86" s="5">
        <f t="shared" si="167"/>
        <v>-122372.49022397681</v>
      </c>
      <c r="AZ86" s="5">
        <f t="shared" si="167"/>
        <v>-151975.81296795397</v>
      </c>
      <c r="BA86" s="5">
        <f t="shared" si="167"/>
        <v>361733.46817686182</v>
      </c>
      <c r="BB86" s="2">
        <f t="shared" si="154"/>
        <v>-242388.5909010091</v>
      </c>
      <c r="BC86" s="5">
        <f t="shared" si="160"/>
        <v>297151.90017774043</v>
      </c>
      <c r="BD86" s="5">
        <f t="shared" si="161"/>
        <v>-539540.49107874953</v>
      </c>
    </row>
    <row r="87" spans="2:56" x14ac:dyDescent="0.3">
      <c r="W87" s="7" t="s">
        <v>17</v>
      </c>
      <c r="X87" s="5">
        <f t="shared" ref="X87:AI87" si="168">-X64 * X$79</f>
        <v>-233002.79884615383</v>
      </c>
      <c r="Y87" s="5">
        <f t="shared" si="168"/>
        <v>-366487.64769230771</v>
      </c>
      <c r="Z87" s="5">
        <f t="shared" si="168"/>
        <v>-397388.86440000002</v>
      </c>
      <c r="AA87" s="5">
        <f t="shared" si="168"/>
        <v>-590812.55111111107</v>
      </c>
      <c r="AB87" s="5">
        <f t="shared" si="168"/>
        <v>-602221.87833333341</v>
      </c>
      <c r="AC87" s="5">
        <f t="shared" si="168"/>
        <v>-529469.46730769228</v>
      </c>
      <c r="AD87" s="5">
        <f t="shared" si="168"/>
        <v>-355350.40960000001</v>
      </c>
      <c r="AE87" s="5">
        <f t="shared" si="168"/>
        <v>-991817.41999999981</v>
      </c>
      <c r="AF87" s="5">
        <f t="shared" si="168"/>
        <v>-478187.98814814811</v>
      </c>
      <c r="AG87" s="5">
        <f t="shared" si="168"/>
        <v>-798709.72499999998</v>
      </c>
      <c r="AH87" s="5">
        <f t="shared" si="168"/>
        <v>-588642.21000000008</v>
      </c>
      <c r="AI87" s="5">
        <f t="shared" si="168"/>
        <v>-762753.5384615385</v>
      </c>
      <c r="AJ87" s="2">
        <f t="shared" si="152"/>
        <v>-6694844.498900285</v>
      </c>
      <c r="AK87" s="5">
        <f t="shared" si="157"/>
        <v>-2719383.2076905984</v>
      </c>
      <c r="AL87" s="5">
        <f t="shared" si="158"/>
        <v>-3975461.2912096865</v>
      </c>
      <c r="AO87" s="7" t="s">
        <v>17</v>
      </c>
      <c r="AP87" s="5">
        <f t="shared" ref="AP87:BA87" si="169">-AP64 * AP$79</f>
        <v>-77543.740645161291</v>
      </c>
      <c r="AQ87" s="5">
        <f t="shared" si="169"/>
        <v>-131821.27258064516</v>
      </c>
      <c r="AR87" s="5">
        <f t="shared" si="169"/>
        <v>-217814.71766666666</v>
      </c>
      <c r="AS87" s="5">
        <f t="shared" si="169"/>
        <v>-413417.69225806452</v>
      </c>
      <c r="AT87" s="5">
        <f t="shared" si="169"/>
        <v>-452815.18966666656</v>
      </c>
      <c r="AU87" s="5">
        <f t="shared" si="169"/>
        <v>-357235.22838709678</v>
      </c>
      <c r="AV87" s="5">
        <f t="shared" si="169"/>
        <v>-357921.43483870965</v>
      </c>
      <c r="AW87" s="5">
        <f t="shared" si="169"/>
        <v>-551517.00142857141</v>
      </c>
      <c r="AX87" s="5">
        <f t="shared" si="169"/>
        <v>-403590.5209677419</v>
      </c>
      <c r="AY87" s="5">
        <f t="shared" si="169"/>
        <v>-545348.13633333321</v>
      </c>
      <c r="AZ87" s="5">
        <f t="shared" si="169"/>
        <v>-383870.47838709678</v>
      </c>
      <c r="BA87" s="5">
        <f t="shared" si="169"/>
        <v>-333466.93466666667</v>
      </c>
      <c r="BB87" s="2">
        <f t="shared" si="154"/>
        <v>-4226362.3478264213</v>
      </c>
      <c r="BC87" s="5">
        <f t="shared" si="160"/>
        <v>-1650647.841204301</v>
      </c>
      <c r="BD87" s="5">
        <f t="shared" si="161"/>
        <v>-2575714.5066221198</v>
      </c>
    </row>
    <row r="88" spans="2:56" x14ac:dyDescent="0.3">
      <c r="W88" s="7" t="s">
        <v>18</v>
      </c>
      <c r="X88" s="5">
        <f t="shared" ref="X88:AI88" si="170">-X65 * X$79</f>
        <v>0</v>
      </c>
      <c r="Y88" s="5">
        <f t="shared" si="170"/>
        <v>0</v>
      </c>
      <c r="Z88" s="5">
        <f t="shared" si="170"/>
        <v>-9523.9056</v>
      </c>
      <c r="AA88" s="5">
        <f t="shared" si="170"/>
        <v>-83989.866666666654</v>
      </c>
      <c r="AB88" s="5">
        <f t="shared" si="170"/>
        <v>-128258.10666666667</v>
      </c>
      <c r="AC88" s="5">
        <f t="shared" si="170"/>
        <v>-370552.31269230763</v>
      </c>
      <c r="AD88" s="5">
        <f t="shared" si="170"/>
        <v>-309012.67839999998</v>
      </c>
      <c r="AE88" s="5">
        <f t="shared" si="170"/>
        <v>-1172250.7883333331</v>
      </c>
      <c r="AF88" s="5">
        <f t="shared" si="170"/>
        <v>-497444.80740740738</v>
      </c>
      <c r="AG88" s="5">
        <f t="shared" si="170"/>
        <v>-965535.57</v>
      </c>
      <c r="AH88" s="5">
        <f t="shared" si="170"/>
        <v>-675764.68440000003</v>
      </c>
      <c r="AI88" s="5">
        <f t="shared" si="170"/>
        <v>-1215333.0707692308</v>
      </c>
      <c r="AJ88" s="2">
        <f t="shared" si="152"/>
        <v>-5427665.7909356123</v>
      </c>
      <c r="AK88" s="5">
        <f t="shared" si="157"/>
        <v>-592324.19162564096</v>
      </c>
      <c r="AL88" s="5">
        <f t="shared" si="158"/>
        <v>-4835341.5993099716</v>
      </c>
      <c r="AO88" s="7" t="s">
        <v>18</v>
      </c>
      <c r="AP88" s="5">
        <f t="shared" ref="AP88:BA88" si="171">-AP65 * AP$79</f>
        <v>0</v>
      </c>
      <c r="AQ88" s="5">
        <f t="shared" si="171"/>
        <v>0</v>
      </c>
      <c r="AR88" s="5">
        <f t="shared" si="171"/>
        <v>-3671.4389999999999</v>
      </c>
      <c r="AS88" s="5">
        <f t="shared" si="171"/>
        <v>-60585.636774193546</v>
      </c>
      <c r="AT88" s="5">
        <f t="shared" si="171"/>
        <v>-105251.67899999997</v>
      </c>
      <c r="AU88" s="5">
        <f t="shared" si="171"/>
        <v>-270824.72548387095</v>
      </c>
      <c r="AV88" s="5">
        <f t="shared" si="171"/>
        <v>-241975.6438709677</v>
      </c>
      <c r="AW88" s="5">
        <f t="shared" si="171"/>
        <v>-710155.68357142853</v>
      </c>
      <c r="AX88" s="5">
        <f t="shared" si="171"/>
        <v>-456817.26129032252</v>
      </c>
      <c r="AY88" s="5">
        <f t="shared" si="171"/>
        <v>-630625.59733333322</v>
      </c>
      <c r="AZ88" s="5">
        <f t="shared" si="171"/>
        <v>-487564.33677419357</v>
      </c>
      <c r="BA88" s="5">
        <f t="shared" si="171"/>
        <v>-504635.70433333336</v>
      </c>
      <c r="BB88" s="2">
        <f t="shared" si="154"/>
        <v>-3472107.7074316433</v>
      </c>
      <c r="BC88" s="5">
        <f t="shared" si="160"/>
        <v>-440333.48025806446</v>
      </c>
      <c r="BD88" s="5">
        <f t="shared" si="161"/>
        <v>-3031774.2271735789</v>
      </c>
    </row>
    <row r="89" spans="2:56" x14ac:dyDescent="0.3">
      <c r="W89" s="7" t="s">
        <v>19</v>
      </c>
      <c r="X89" s="5">
        <f t="shared" ref="X89:AI89" si="172">-X66 * X$79</f>
        <v>46672.552287480292</v>
      </c>
      <c r="Y89" s="5">
        <f t="shared" si="172"/>
        <v>95319.886837833707</v>
      </c>
      <c r="Z89" s="5">
        <f t="shared" si="172"/>
        <v>13887.682756812113</v>
      </c>
      <c r="AA89" s="5">
        <f t="shared" si="172"/>
        <v>33987.357156772166</v>
      </c>
      <c r="AB89" s="5">
        <f t="shared" si="172"/>
        <v>155709.90552159649</v>
      </c>
      <c r="AC89" s="5">
        <f t="shared" si="172"/>
        <v>17871.307081666055</v>
      </c>
      <c r="AD89" s="5">
        <f t="shared" si="172"/>
        <v>104319.40806209559</v>
      </c>
      <c r="AE89" s="5">
        <f t="shared" si="172"/>
        <v>162337.9400798158</v>
      </c>
      <c r="AF89" s="5">
        <f t="shared" si="172"/>
        <v>48021.871772037492</v>
      </c>
      <c r="AG89" s="5">
        <f t="shared" si="172"/>
        <v>-9669.9307072902993</v>
      </c>
      <c r="AH89" s="5">
        <f t="shared" si="172"/>
        <v>70326.67901072932</v>
      </c>
      <c r="AI89" s="5">
        <f t="shared" si="172"/>
        <v>-1130991.9550500214</v>
      </c>
      <c r="AJ89" s="2">
        <f t="shared" si="152"/>
        <v>-392207.29519047274</v>
      </c>
      <c r="AK89" s="5">
        <f t="shared" si="157"/>
        <v>363448.69164216088</v>
      </c>
      <c r="AL89" s="5">
        <f t="shared" si="158"/>
        <v>-755655.98683263361</v>
      </c>
      <c r="AO89" s="7" t="s">
        <v>19</v>
      </c>
      <c r="AP89" s="5">
        <f t="shared" ref="AP89:BA89" si="173">-AP66 * AP$79</f>
        <v>36696.217742499408</v>
      </c>
      <c r="AQ89" s="5">
        <f t="shared" si="173"/>
        <v>76196.898551193328</v>
      </c>
      <c r="AR89" s="5">
        <f t="shared" si="173"/>
        <v>21059.104204109484</v>
      </c>
      <c r="AS89" s="5">
        <f t="shared" si="173"/>
        <v>12478.530532334666</v>
      </c>
      <c r="AT89" s="5">
        <f t="shared" si="173"/>
        <v>143372.40512764044</v>
      </c>
      <c r="AU89" s="5">
        <f t="shared" si="173"/>
        <v>16461.491242163935</v>
      </c>
      <c r="AV89" s="5">
        <f t="shared" si="173"/>
        <v>97437.964897257072</v>
      </c>
      <c r="AW89" s="5">
        <f t="shared" si="173"/>
        <v>92420.001090111691</v>
      </c>
      <c r="AX89" s="5">
        <f t="shared" si="173"/>
        <v>85925.317594572858</v>
      </c>
      <c r="AY89" s="5">
        <f t="shared" si="173"/>
        <v>9206.9278312211263</v>
      </c>
      <c r="AZ89" s="5">
        <f t="shared" si="173"/>
        <v>15273.845769561525</v>
      </c>
      <c r="BA89" s="5">
        <f t="shared" si="173"/>
        <v>-258860.35061033981</v>
      </c>
      <c r="BB89" s="2">
        <f t="shared" si="154"/>
        <v>347668.35397232568</v>
      </c>
      <c r="BC89" s="5">
        <f t="shared" si="160"/>
        <v>306264.64739994123</v>
      </c>
      <c r="BD89" s="5">
        <f t="shared" si="161"/>
        <v>41403.706572384486</v>
      </c>
    </row>
    <row r="90" spans="2:56" x14ac:dyDescent="0.3">
      <c r="W90" s="7" t="s">
        <v>20</v>
      </c>
      <c r="X90" s="5">
        <f t="shared" ref="X90:AI90" si="174">-X67 * X$79</f>
        <v>319053.53101239156</v>
      </c>
      <c r="Y90" s="5">
        <f t="shared" si="174"/>
        <v>-44783.132290819871</v>
      </c>
      <c r="Z90" s="5">
        <f t="shared" si="174"/>
        <v>1366796.0826348464</v>
      </c>
      <c r="AA90" s="5">
        <f t="shared" si="174"/>
        <v>1791227.0673969917</v>
      </c>
      <c r="AB90" s="5">
        <f t="shared" si="174"/>
        <v>809716.83397616632</v>
      </c>
      <c r="AC90" s="5">
        <f t="shared" si="174"/>
        <v>146735.57064527189</v>
      </c>
      <c r="AD90" s="5">
        <f t="shared" si="174"/>
        <v>28109.111861349389</v>
      </c>
      <c r="AE90" s="5">
        <f t="shared" si="174"/>
        <v>632828.00440737477</v>
      </c>
      <c r="AF90" s="5">
        <f t="shared" si="174"/>
        <v>-248767.7825008423</v>
      </c>
      <c r="AG90" s="5">
        <f t="shared" si="174"/>
        <v>1475336.5842126997</v>
      </c>
      <c r="AH90" s="5">
        <f t="shared" si="174"/>
        <v>343491.78283796064</v>
      </c>
      <c r="AI90" s="5">
        <f t="shared" si="174"/>
        <v>1049299.7483137255</v>
      </c>
      <c r="AJ90" s="2">
        <f t="shared" si="152"/>
        <v>7669043.4025071152</v>
      </c>
      <c r="AK90" s="5">
        <f t="shared" si="157"/>
        <v>4388745.9533748478</v>
      </c>
      <c r="AL90" s="5">
        <f t="shared" si="158"/>
        <v>3280297.4491322679</v>
      </c>
      <c r="AO90" s="7" t="s">
        <v>20</v>
      </c>
      <c r="AP90" s="5">
        <f t="shared" ref="AP90:BA90" si="175">-AP67 * AP$79</f>
        <v>177161.22212211584</v>
      </c>
      <c r="AQ90" s="5">
        <f t="shared" si="175"/>
        <v>151033.94034524725</v>
      </c>
      <c r="AR90" s="5">
        <f t="shared" si="175"/>
        <v>624172.7912662325</v>
      </c>
      <c r="AS90" s="5">
        <f t="shared" si="175"/>
        <v>1059448.4466055317</v>
      </c>
      <c r="AT90" s="5">
        <f t="shared" si="175"/>
        <v>614072.16687722795</v>
      </c>
      <c r="AU90" s="5">
        <f t="shared" si="175"/>
        <v>113389.18773898626</v>
      </c>
      <c r="AV90" s="5">
        <f t="shared" si="175"/>
        <v>-111390.15500650665</v>
      </c>
      <c r="AW90" s="5">
        <f t="shared" si="175"/>
        <v>281101.94932017603</v>
      </c>
      <c r="AX90" s="5">
        <f t="shared" si="175"/>
        <v>-4434.575386432829</v>
      </c>
      <c r="AY90" s="5">
        <f t="shared" si="175"/>
        <v>843399.96237768477</v>
      </c>
      <c r="AZ90" s="5">
        <f t="shared" si="175"/>
        <v>252541.28910330447</v>
      </c>
      <c r="BA90" s="5">
        <f t="shared" si="175"/>
        <v>178412.86653886366</v>
      </c>
      <c r="BB90" s="2">
        <f t="shared" si="154"/>
        <v>4178909.0919024311</v>
      </c>
      <c r="BC90" s="5">
        <f t="shared" si="160"/>
        <v>2739277.7549553416</v>
      </c>
      <c r="BD90" s="5">
        <f t="shared" si="161"/>
        <v>1439631.3369470895</v>
      </c>
    </row>
    <row r="91" spans="2:56" x14ac:dyDescent="0.3">
      <c r="W91" s="7" t="s">
        <v>21</v>
      </c>
      <c r="X91" s="5">
        <f t="shared" ref="X91:AI91" si="176">-X68 * X$79</f>
        <v>-130125.03483831581</v>
      </c>
      <c r="Y91" s="5">
        <f t="shared" si="176"/>
        <v>-112112.42452961189</v>
      </c>
      <c r="Z91" s="5">
        <f t="shared" si="176"/>
        <v>277116.12488031032</v>
      </c>
      <c r="AA91" s="5">
        <f t="shared" si="176"/>
        <v>164845.8420420253</v>
      </c>
      <c r="AB91" s="5">
        <f t="shared" si="176"/>
        <v>467860.1042529539</v>
      </c>
      <c r="AC91" s="5">
        <f t="shared" si="176"/>
        <v>431949.21762066626</v>
      </c>
      <c r="AD91" s="5">
        <f t="shared" si="176"/>
        <v>466818.15033186658</v>
      </c>
      <c r="AE91" s="5">
        <f t="shared" si="176"/>
        <v>833200.85569786653</v>
      </c>
      <c r="AF91" s="5">
        <f t="shared" si="176"/>
        <v>3259589.0660491879</v>
      </c>
      <c r="AG91" s="5">
        <f t="shared" si="176"/>
        <v>3452395.593820421</v>
      </c>
      <c r="AH91" s="5">
        <f t="shared" si="176"/>
        <v>714805.26911580411</v>
      </c>
      <c r="AI91" s="5">
        <f t="shared" si="176"/>
        <v>1940856.8839578109</v>
      </c>
      <c r="AJ91" s="2">
        <f>SUM(X91:AI91)</f>
        <v>11767199.648400985</v>
      </c>
      <c r="AK91" s="5">
        <f t="shared" si="157"/>
        <v>1099533.8294280281</v>
      </c>
      <c r="AL91" s="5">
        <f t="shared" si="158"/>
        <v>10667665.818972956</v>
      </c>
      <c r="AO91" s="7" t="s">
        <v>21</v>
      </c>
      <c r="AP91" s="5">
        <f t="shared" ref="AP91:BA91" si="177">-AP68 * AP$79</f>
        <v>55403.572617136975</v>
      </c>
      <c r="AQ91" s="5">
        <f t="shared" si="177"/>
        <v>-79708.77716513988</v>
      </c>
      <c r="AR91" s="5">
        <f t="shared" si="177"/>
        <v>181254.48120533844</v>
      </c>
      <c r="AS91" s="5">
        <f t="shared" si="177"/>
        <v>312954.90105060634</v>
      </c>
      <c r="AT91" s="5">
        <f t="shared" si="177"/>
        <v>431750.55199031555</v>
      </c>
      <c r="AU91" s="5">
        <f t="shared" si="177"/>
        <v>301579.94348143373</v>
      </c>
      <c r="AV91" s="5">
        <f t="shared" si="177"/>
        <v>200852.52843682747</v>
      </c>
      <c r="AW91" s="5">
        <f t="shared" si="177"/>
        <v>693649.90102675522</v>
      </c>
      <c r="AX91" s="5">
        <f t="shared" si="177"/>
        <v>2384933.9612835799</v>
      </c>
      <c r="AY91" s="5">
        <f t="shared" si="177"/>
        <v>2205944.5479767881</v>
      </c>
      <c r="AZ91" s="5">
        <f t="shared" si="177"/>
        <v>499042.60867011448</v>
      </c>
      <c r="BA91" s="5">
        <f t="shared" si="177"/>
        <v>497051.89116384066</v>
      </c>
      <c r="BB91" s="2">
        <f t="shared" si="154"/>
        <v>7684710.1117375968</v>
      </c>
      <c r="BC91" s="5">
        <f t="shared" si="160"/>
        <v>1203234.6731796912</v>
      </c>
      <c r="BD91" s="5">
        <f t="shared" si="161"/>
        <v>6481475.4385579061</v>
      </c>
    </row>
    <row r="92" spans="2:56" x14ac:dyDescent="0.3">
      <c r="W92" s="7" t="s">
        <v>22</v>
      </c>
      <c r="X92" s="5">
        <f t="shared" ref="X92:AI92" si="178">-X69 * X$79</f>
        <v>-151679.16024947949</v>
      </c>
      <c r="Y92" s="5">
        <f t="shared" si="178"/>
        <v>-180195.88041158969</v>
      </c>
      <c r="Z92" s="5">
        <f t="shared" si="178"/>
        <v>63221.57335907605</v>
      </c>
      <c r="AA92" s="5">
        <f t="shared" si="178"/>
        <v>218265.49190610304</v>
      </c>
      <c r="AB92" s="5">
        <f t="shared" si="178"/>
        <v>-59693.560781931519</v>
      </c>
      <c r="AC92" s="5">
        <f t="shared" si="178"/>
        <v>301910.74648864428</v>
      </c>
      <c r="AD92" s="5">
        <f t="shared" si="178"/>
        <v>446710.7550055912</v>
      </c>
      <c r="AE92" s="5">
        <f t="shared" si="178"/>
        <v>274458.77766017552</v>
      </c>
      <c r="AF92" s="5">
        <f t="shared" si="178"/>
        <v>225449.86975099531</v>
      </c>
      <c r="AG92" s="5">
        <f t="shared" si="178"/>
        <v>-801922.04669563577</v>
      </c>
      <c r="AH92" s="5">
        <f t="shared" si="178"/>
        <v>-2131088.1293754079</v>
      </c>
      <c r="AI92" s="5">
        <f t="shared" si="178"/>
        <v>-346943.48760139412</v>
      </c>
      <c r="AJ92" s="2">
        <f t="shared" si="152"/>
        <v>-2141505.0509448531</v>
      </c>
      <c r="AK92" s="5">
        <f t="shared" si="157"/>
        <v>191829.21031082264</v>
      </c>
      <c r="AL92" s="5">
        <f t="shared" si="158"/>
        <v>-2333334.2612556759</v>
      </c>
      <c r="AO92" s="7" t="s">
        <v>22</v>
      </c>
      <c r="AP92" s="5">
        <f t="shared" ref="AP92:BA92" si="179">-AP69 * AP$79</f>
        <v>45506.061327775082</v>
      </c>
      <c r="AQ92" s="5">
        <f t="shared" si="179"/>
        <v>-181797.5963735891</v>
      </c>
      <c r="AR92" s="5">
        <f t="shared" si="179"/>
        <v>22205.728979483636</v>
      </c>
      <c r="AS92" s="5">
        <f t="shared" si="179"/>
        <v>116772.20010538315</v>
      </c>
      <c r="AT92" s="5">
        <f t="shared" si="179"/>
        <v>-46112.30823238122</v>
      </c>
      <c r="AU92" s="5">
        <f t="shared" si="179"/>
        <v>147293.24526790157</v>
      </c>
      <c r="AV92" s="5">
        <f t="shared" si="179"/>
        <v>286901.04648947128</v>
      </c>
      <c r="AW92" s="5">
        <f t="shared" si="179"/>
        <v>78495.949782343218</v>
      </c>
      <c r="AX92" s="5">
        <f t="shared" si="179"/>
        <v>256102.50642237044</v>
      </c>
      <c r="AY92" s="5">
        <f t="shared" si="179"/>
        <v>-680185.81811269338</v>
      </c>
      <c r="AZ92" s="26">
        <f t="shared" si="179"/>
        <v>-1624323.8136137964</v>
      </c>
      <c r="BA92" s="26">
        <f t="shared" si="179"/>
        <v>27089.424080669825</v>
      </c>
      <c r="BB92" s="2">
        <f t="shared" si="154"/>
        <v>-1552053.3738770618</v>
      </c>
      <c r="BC92" s="5">
        <f t="shared" si="160"/>
        <v>103867.33107457313</v>
      </c>
      <c r="BD92" s="5">
        <f t="shared" si="161"/>
        <v>-1655920.7049516351</v>
      </c>
    </row>
    <row r="93" spans="2:56" x14ac:dyDescent="0.3">
      <c r="W93" s="7" t="s">
        <v>23</v>
      </c>
      <c r="X93" s="5">
        <f t="shared" ref="X93:AI93" si="180">-X70 * X$79</f>
        <v>181599.94136967679</v>
      </c>
      <c r="Y93" s="5">
        <f t="shared" si="180"/>
        <v>762617.51971943618</v>
      </c>
      <c r="Z93" s="5">
        <f t="shared" si="180"/>
        <v>556683.66261710424</v>
      </c>
      <c r="AA93" s="5">
        <f t="shared" si="180"/>
        <v>-94507.076513495151</v>
      </c>
      <c r="AB93" s="5">
        <f t="shared" si="180"/>
        <v>152217.99295691846</v>
      </c>
      <c r="AC93" s="5">
        <f t="shared" si="180"/>
        <v>469284.05005304678</v>
      </c>
      <c r="AD93" s="5">
        <f t="shared" si="180"/>
        <v>223542.19241249736</v>
      </c>
      <c r="AE93" s="5">
        <f t="shared" si="180"/>
        <v>71509.230748157235</v>
      </c>
      <c r="AF93" s="5">
        <f t="shared" si="180"/>
        <v>42010.871716163616</v>
      </c>
      <c r="AG93" s="5">
        <f t="shared" si="180"/>
        <v>-630624.76054058853</v>
      </c>
      <c r="AH93" s="5">
        <f t="shared" si="180"/>
        <v>-84938.562831340038</v>
      </c>
      <c r="AI93" s="5">
        <f t="shared" si="180"/>
        <v>-1109059.8542491617</v>
      </c>
      <c r="AJ93" s="2">
        <f t="shared" si="152"/>
        <v>540335.20745841507</v>
      </c>
      <c r="AK93" s="5">
        <f t="shared" si="157"/>
        <v>2027896.0902026875</v>
      </c>
      <c r="AL93" s="5">
        <f t="shared" si="158"/>
        <v>-1487560.882744272</v>
      </c>
      <c r="AO93" s="7" t="s">
        <v>23</v>
      </c>
      <c r="AP93" s="5">
        <f t="shared" ref="AP93:BA93" si="181">-AP70 * AP$79</f>
        <v>25621.266345888816</v>
      </c>
      <c r="AQ93" s="5">
        <f t="shared" si="181"/>
        <v>140862.98321992869</v>
      </c>
      <c r="AR93" s="5">
        <f t="shared" si="181"/>
        <v>310306.99191077228</v>
      </c>
      <c r="AS93" s="5">
        <f t="shared" si="181"/>
        <v>-178642.27396568586</v>
      </c>
      <c r="AT93" s="5">
        <f t="shared" si="181"/>
        <v>125682.6303594839</v>
      </c>
      <c r="AU93" s="5">
        <f t="shared" si="181"/>
        <v>252827.84005101869</v>
      </c>
      <c r="AV93" s="5">
        <f t="shared" si="181"/>
        <v>101833.18804702238</v>
      </c>
      <c r="AW93" s="5">
        <f t="shared" si="181"/>
        <v>5118.6605553644476</v>
      </c>
      <c r="AX93" s="5">
        <f t="shared" si="181"/>
        <v>-38281.677159077153</v>
      </c>
      <c r="AY93" s="5">
        <f t="shared" si="181"/>
        <v>-318725.84905434184</v>
      </c>
      <c r="AZ93" s="5">
        <f t="shared" si="181"/>
        <v>-68526.800985880371</v>
      </c>
      <c r="BA93" s="5">
        <f t="shared" si="181"/>
        <v>-191568.09503119095</v>
      </c>
      <c r="BB93" s="2">
        <f t="shared" si="154"/>
        <v>166508.86429330293</v>
      </c>
      <c r="BC93" s="5">
        <f t="shared" si="160"/>
        <v>676659.43792140647</v>
      </c>
      <c r="BD93" s="5">
        <f t="shared" si="161"/>
        <v>-510150.57362810348</v>
      </c>
    </row>
    <row r="94" spans="2:56" x14ac:dyDescent="0.3">
      <c r="W94" s="7" t="s">
        <v>24</v>
      </c>
      <c r="X94" s="5">
        <f t="shared" ref="X94:AI94" si="182">-X71 * X$79</f>
        <v>0</v>
      </c>
      <c r="Y94" s="5">
        <f t="shared" si="182"/>
        <v>0</v>
      </c>
      <c r="Z94" s="5">
        <f t="shared" si="182"/>
        <v>0</v>
      </c>
      <c r="AA94" s="5">
        <f t="shared" si="182"/>
        <v>0</v>
      </c>
      <c r="AB94" s="5">
        <f t="shared" si="182"/>
        <v>0</v>
      </c>
      <c r="AC94" s="5">
        <f t="shared" si="182"/>
        <v>0</v>
      </c>
      <c r="AD94" s="5">
        <f t="shared" si="182"/>
        <v>0</v>
      </c>
      <c r="AE94" s="5">
        <f t="shared" si="182"/>
        <v>0</v>
      </c>
      <c r="AF94" s="5">
        <f t="shared" si="182"/>
        <v>0</v>
      </c>
      <c r="AG94" s="5">
        <f t="shared" si="182"/>
        <v>0</v>
      </c>
      <c r="AH94" s="5">
        <f t="shared" si="182"/>
        <v>0</v>
      </c>
      <c r="AI94" s="5">
        <f t="shared" si="182"/>
        <v>0</v>
      </c>
      <c r="AJ94" s="2">
        <f t="shared" si="152"/>
        <v>0</v>
      </c>
      <c r="AK94" s="5">
        <f t="shared" si="157"/>
        <v>0</v>
      </c>
      <c r="AL94" s="5">
        <f t="shared" si="158"/>
        <v>0</v>
      </c>
      <c r="AO94" s="7" t="s">
        <v>24</v>
      </c>
      <c r="AP94" s="5">
        <f t="shared" ref="AP94:BA94" si="183">-AP71 * AP$79</f>
        <v>0</v>
      </c>
      <c r="AQ94" s="5">
        <f t="shared" si="183"/>
        <v>0</v>
      </c>
      <c r="AR94" s="5">
        <f t="shared" si="183"/>
        <v>0</v>
      </c>
      <c r="AS94" s="5">
        <f t="shared" si="183"/>
        <v>0</v>
      </c>
      <c r="AT94" s="5">
        <f t="shared" si="183"/>
        <v>0</v>
      </c>
      <c r="AU94" s="5">
        <f t="shared" si="183"/>
        <v>0</v>
      </c>
      <c r="AV94" s="5">
        <f t="shared" si="183"/>
        <v>0</v>
      </c>
      <c r="AW94" s="5">
        <f t="shared" si="183"/>
        <v>0</v>
      </c>
      <c r="AX94" s="5">
        <f t="shared" si="183"/>
        <v>0</v>
      </c>
      <c r="AY94" s="5">
        <f t="shared" si="183"/>
        <v>0</v>
      </c>
      <c r="AZ94" s="5">
        <f t="shared" si="183"/>
        <v>0</v>
      </c>
      <c r="BA94" s="5">
        <f t="shared" si="183"/>
        <v>0</v>
      </c>
      <c r="BB94" s="2">
        <f t="shared" si="154"/>
        <v>0</v>
      </c>
      <c r="BC94" s="5">
        <f t="shared" si="160"/>
        <v>0</v>
      </c>
      <c r="BD94" s="5">
        <f t="shared" si="161"/>
        <v>0</v>
      </c>
    </row>
    <row r="95" spans="2:56" x14ac:dyDescent="0.3">
      <c r="W95" s="7" t="s">
        <v>25</v>
      </c>
      <c r="X95" s="5">
        <f t="shared" ref="X95:AI95" si="184">-X72 * X$79</f>
        <v>0</v>
      </c>
      <c r="Y95" s="5">
        <f t="shared" si="184"/>
        <v>0</v>
      </c>
      <c r="Z95" s="5">
        <f t="shared" si="184"/>
        <v>0</v>
      </c>
      <c r="AA95" s="5">
        <f t="shared" si="184"/>
        <v>0</v>
      </c>
      <c r="AB95" s="5">
        <f t="shared" si="184"/>
        <v>0</v>
      </c>
      <c r="AC95" s="5">
        <f t="shared" si="184"/>
        <v>0</v>
      </c>
      <c r="AD95" s="5">
        <f t="shared" si="184"/>
        <v>0</v>
      </c>
      <c r="AE95" s="5">
        <f t="shared" si="184"/>
        <v>0</v>
      </c>
      <c r="AF95" s="5">
        <f t="shared" si="184"/>
        <v>0</v>
      </c>
      <c r="AG95" s="5">
        <f t="shared" si="184"/>
        <v>0</v>
      </c>
      <c r="AH95" s="5">
        <f t="shared" si="184"/>
        <v>0</v>
      </c>
      <c r="AI95" s="5">
        <f t="shared" si="184"/>
        <v>0</v>
      </c>
      <c r="AJ95" s="2">
        <f t="shared" si="152"/>
        <v>0</v>
      </c>
      <c r="AK95" s="5">
        <f t="shared" si="157"/>
        <v>0</v>
      </c>
      <c r="AL95" s="5">
        <f t="shared" si="158"/>
        <v>0</v>
      </c>
      <c r="AO95" s="7" t="s">
        <v>25</v>
      </c>
      <c r="AP95" s="5">
        <f t="shared" ref="AP95:BA95" si="185">-AP72 * AP$79</f>
        <v>0</v>
      </c>
      <c r="AQ95" s="5">
        <f t="shared" si="185"/>
        <v>0</v>
      </c>
      <c r="AR95" s="5">
        <f t="shared" si="185"/>
        <v>0</v>
      </c>
      <c r="AS95" s="5">
        <f t="shared" si="185"/>
        <v>0</v>
      </c>
      <c r="AT95" s="5">
        <f t="shared" si="185"/>
        <v>0</v>
      </c>
      <c r="AU95" s="5">
        <f t="shared" si="185"/>
        <v>0</v>
      </c>
      <c r="AV95" s="5">
        <f t="shared" si="185"/>
        <v>0</v>
      </c>
      <c r="AW95" s="5">
        <f t="shared" si="185"/>
        <v>0</v>
      </c>
      <c r="AX95" s="5">
        <f t="shared" si="185"/>
        <v>0</v>
      </c>
      <c r="AY95" s="5">
        <f t="shared" si="185"/>
        <v>0</v>
      </c>
      <c r="AZ95" s="5">
        <f t="shared" si="185"/>
        <v>0</v>
      </c>
      <c r="BA95" s="5">
        <f t="shared" si="185"/>
        <v>0</v>
      </c>
      <c r="BB95" s="2">
        <f t="shared" si="154"/>
        <v>0</v>
      </c>
      <c r="BC95" s="5">
        <f t="shared" si="160"/>
        <v>0</v>
      </c>
      <c r="BD95" s="5">
        <f t="shared" si="161"/>
        <v>0</v>
      </c>
    </row>
    <row r="96" spans="2:56" x14ac:dyDescent="0.3">
      <c r="W96" s="7" t="s">
        <v>26</v>
      </c>
      <c r="X96" s="5">
        <f t="shared" ref="X96:AI96" si="186">-X73 * X$79</f>
        <v>0</v>
      </c>
      <c r="Y96" s="5">
        <f t="shared" si="186"/>
        <v>0</v>
      </c>
      <c r="Z96" s="5">
        <f t="shared" si="186"/>
        <v>0</v>
      </c>
      <c r="AA96" s="5">
        <f t="shared" si="186"/>
        <v>0</v>
      </c>
      <c r="AB96" s="5">
        <f t="shared" si="186"/>
        <v>0</v>
      </c>
      <c r="AC96" s="5">
        <f t="shared" si="186"/>
        <v>0</v>
      </c>
      <c r="AD96" s="5">
        <f t="shared" si="186"/>
        <v>0</v>
      </c>
      <c r="AE96" s="5">
        <f t="shared" si="186"/>
        <v>0</v>
      </c>
      <c r="AF96" s="5">
        <f t="shared" si="186"/>
        <v>0</v>
      </c>
      <c r="AG96" s="5">
        <f t="shared" si="186"/>
        <v>0</v>
      </c>
      <c r="AH96" s="5">
        <f t="shared" si="186"/>
        <v>0</v>
      </c>
      <c r="AI96" s="5">
        <f t="shared" si="186"/>
        <v>0</v>
      </c>
      <c r="AJ96" s="2">
        <f t="shared" si="152"/>
        <v>0</v>
      </c>
      <c r="AK96" s="5">
        <f t="shared" si="157"/>
        <v>0</v>
      </c>
      <c r="AL96" s="5">
        <f t="shared" si="158"/>
        <v>0</v>
      </c>
      <c r="AO96" s="7" t="s">
        <v>26</v>
      </c>
      <c r="AP96" s="5">
        <f t="shared" ref="AP96:BA96" si="187">-AP73 * AP$79</f>
        <v>0</v>
      </c>
      <c r="AQ96" s="5">
        <f t="shared" si="187"/>
        <v>0</v>
      </c>
      <c r="AR96" s="5">
        <f t="shared" si="187"/>
        <v>0</v>
      </c>
      <c r="AS96" s="5">
        <f t="shared" si="187"/>
        <v>0</v>
      </c>
      <c r="AT96" s="5">
        <f t="shared" si="187"/>
        <v>0</v>
      </c>
      <c r="AU96" s="5">
        <f t="shared" si="187"/>
        <v>0</v>
      </c>
      <c r="AV96" s="5">
        <f t="shared" si="187"/>
        <v>0</v>
      </c>
      <c r="AW96" s="5">
        <f t="shared" si="187"/>
        <v>0</v>
      </c>
      <c r="AX96" s="5">
        <f t="shared" si="187"/>
        <v>0</v>
      </c>
      <c r="AY96" s="5">
        <f t="shared" si="187"/>
        <v>0</v>
      </c>
      <c r="AZ96" s="5">
        <f t="shared" si="187"/>
        <v>0</v>
      </c>
      <c r="BA96" s="5">
        <f t="shared" si="187"/>
        <v>0</v>
      </c>
      <c r="BB96" s="2">
        <f t="shared" si="154"/>
        <v>0</v>
      </c>
      <c r="BC96" s="5">
        <f t="shared" si="160"/>
        <v>0</v>
      </c>
      <c r="BD96" s="5">
        <f t="shared" si="161"/>
        <v>0</v>
      </c>
    </row>
    <row r="97" spans="23:56" x14ac:dyDescent="0.3">
      <c r="W97" s="7" t="s">
        <v>27</v>
      </c>
      <c r="X97" s="5">
        <f t="shared" ref="X97:AI97" si="188">-X74 * X$79</f>
        <v>0</v>
      </c>
      <c r="Y97" s="5">
        <f t="shared" si="188"/>
        <v>0</v>
      </c>
      <c r="Z97" s="5">
        <f t="shared" si="188"/>
        <v>0</v>
      </c>
      <c r="AA97" s="5">
        <f t="shared" si="188"/>
        <v>0</v>
      </c>
      <c r="AB97" s="5">
        <f t="shared" si="188"/>
        <v>0</v>
      </c>
      <c r="AC97" s="5">
        <f t="shared" si="188"/>
        <v>0</v>
      </c>
      <c r="AD97" s="5">
        <f t="shared" si="188"/>
        <v>0</v>
      </c>
      <c r="AE97" s="5">
        <f t="shared" si="188"/>
        <v>0</v>
      </c>
      <c r="AF97" s="5">
        <f t="shared" si="188"/>
        <v>0</v>
      </c>
      <c r="AG97" s="5">
        <f t="shared" si="188"/>
        <v>0</v>
      </c>
      <c r="AH97" s="5">
        <f t="shared" si="188"/>
        <v>0</v>
      </c>
      <c r="AI97" s="5">
        <f t="shared" si="188"/>
        <v>0</v>
      </c>
      <c r="AJ97" s="2">
        <f t="shared" si="152"/>
        <v>0</v>
      </c>
      <c r="AK97" s="5">
        <f t="shared" si="157"/>
        <v>0</v>
      </c>
      <c r="AL97" s="5">
        <f t="shared" si="158"/>
        <v>0</v>
      </c>
      <c r="AO97" s="7" t="s">
        <v>27</v>
      </c>
      <c r="AP97" s="5">
        <f t="shared" ref="AP97:BA97" si="189">-AP74 * AP$79</f>
        <v>0</v>
      </c>
      <c r="AQ97" s="5">
        <f t="shared" si="189"/>
        <v>0</v>
      </c>
      <c r="AR97" s="5">
        <f t="shared" si="189"/>
        <v>0</v>
      </c>
      <c r="AS97" s="5">
        <f t="shared" si="189"/>
        <v>0</v>
      </c>
      <c r="AT97" s="5">
        <f t="shared" si="189"/>
        <v>0</v>
      </c>
      <c r="AU97" s="5">
        <f t="shared" si="189"/>
        <v>0</v>
      </c>
      <c r="AV97" s="5">
        <f t="shared" si="189"/>
        <v>0</v>
      </c>
      <c r="AW97" s="5">
        <f t="shared" si="189"/>
        <v>0</v>
      </c>
      <c r="AX97" s="5">
        <f t="shared" si="189"/>
        <v>0</v>
      </c>
      <c r="AY97" s="5">
        <f t="shared" si="189"/>
        <v>0</v>
      </c>
      <c r="AZ97" s="5">
        <f t="shared" si="189"/>
        <v>0</v>
      </c>
      <c r="BA97" s="5">
        <f t="shared" si="189"/>
        <v>0</v>
      </c>
      <c r="BB97" s="2">
        <f t="shared" si="154"/>
        <v>0</v>
      </c>
      <c r="BC97" s="5">
        <f t="shared" si="160"/>
        <v>0</v>
      </c>
      <c r="BD97" s="5">
        <f t="shared" si="161"/>
        <v>0</v>
      </c>
    </row>
    <row r="98" spans="23:56" x14ac:dyDescent="0.3">
      <c r="W98" s="7" t="s">
        <v>28</v>
      </c>
      <c r="X98" s="5">
        <f t="shared" ref="X98:AI98" si="190">-X75 * X$79</f>
        <v>427149.27706406108</v>
      </c>
      <c r="Y98" s="5">
        <f t="shared" si="190"/>
        <v>19591.442429044051</v>
      </c>
      <c r="Z98" s="5">
        <f t="shared" si="190"/>
        <v>-59458.095011253055</v>
      </c>
      <c r="AA98" s="5">
        <f t="shared" si="190"/>
        <v>289532.12725436513</v>
      </c>
      <c r="AB98" s="5">
        <f t="shared" si="190"/>
        <v>263251.23060725577</v>
      </c>
      <c r="AC98" s="5">
        <f t="shared" si="190"/>
        <v>-189766.4657272975</v>
      </c>
      <c r="AD98" s="5">
        <f t="shared" si="190"/>
        <v>-699890.93026385899</v>
      </c>
      <c r="AE98" s="5">
        <f t="shared" si="190"/>
        <v>813998.22780123958</v>
      </c>
      <c r="AF98" s="5">
        <f t="shared" si="190"/>
        <v>437856.32928171672</v>
      </c>
      <c r="AG98" s="5">
        <f t="shared" si="190"/>
        <v>-621592.40652495495</v>
      </c>
      <c r="AH98" s="5">
        <f t="shared" si="190"/>
        <v>-381049.46697393211</v>
      </c>
      <c r="AI98" s="26">
        <f t="shared" si="190"/>
        <v>5317895.4154230263</v>
      </c>
      <c r="AJ98" s="2">
        <f t="shared" si="152"/>
        <v>5617516.6853594119</v>
      </c>
      <c r="AK98" s="5">
        <f t="shared" si="157"/>
        <v>750299.51661617553</v>
      </c>
      <c r="AL98" s="5">
        <f t="shared" si="158"/>
        <v>4867217.1687432369</v>
      </c>
      <c r="AO98" s="7" t="s">
        <v>28</v>
      </c>
      <c r="AP98" s="5">
        <f t="shared" ref="AP98:BA98" si="191">-AP75 * AP$79</f>
        <v>-60066.666813981465</v>
      </c>
      <c r="AQ98" s="5">
        <f t="shared" si="191"/>
        <v>-266540.9854854552</v>
      </c>
      <c r="AR98" s="5">
        <f t="shared" si="191"/>
        <v>-482746.25902027002</v>
      </c>
      <c r="AS98" s="5">
        <f t="shared" si="191"/>
        <v>-141753.07479585672</v>
      </c>
      <c r="AT98" s="5">
        <f t="shared" si="191"/>
        <v>-85636.170382856886</v>
      </c>
      <c r="AU98" s="5">
        <f t="shared" si="191"/>
        <v>-182472.60009055588</v>
      </c>
      <c r="AV98" s="5">
        <f t="shared" si="191"/>
        <v>-71835.265051759634</v>
      </c>
      <c r="AW98" s="5">
        <f t="shared" si="191"/>
        <v>108976.65835607007</v>
      </c>
      <c r="AX98" s="5">
        <f t="shared" si="191"/>
        <v>-668877.54829135712</v>
      </c>
      <c r="AY98" s="5">
        <f t="shared" si="191"/>
        <v>-473810.31948160636</v>
      </c>
      <c r="AZ98" s="5">
        <f t="shared" si="191"/>
        <v>-421714.65951460559</v>
      </c>
      <c r="BA98" s="26">
        <f t="shared" si="191"/>
        <v>697065.70276930765</v>
      </c>
      <c r="BB98" s="2">
        <f t="shared" si="154"/>
        <v>-2049411.1878029269</v>
      </c>
      <c r="BC98" s="5">
        <f t="shared" si="160"/>
        <v>-1219215.7565889761</v>
      </c>
      <c r="BD98" s="5">
        <f t="shared" si="161"/>
        <v>-830195.43121395097</v>
      </c>
    </row>
    <row r="99" spans="23:56" ht="16.2" x14ac:dyDescent="0.45">
      <c r="W99" s="7" t="s">
        <v>30</v>
      </c>
      <c r="X99" s="6">
        <f t="shared" ref="X99:AI99" si="192">-X76 * X$79</f>
        <v>0</v>
      </c>
      <c r="Y99" s="6">
        <f t="shared" si="192"/>
        <v>0</v>
      </c>
      <c r="Z99" s="6">
        <f t="shared" si="192"/>
        <v>0</v>
      </c>
      <c r="AA99" s="6">
        <f t="shared" si="192"/>
        <v>0</v>
      </c>
      <c r="AB99" s="6">
        <f t="shared" si="192"/>
        <v>0</v>
      </c>
      <c r="AC99" s="6">
        <f t="shared" si="192"/>
        <v>0</v>
      </c>
      <c r="AD99" s="6">
        <f t="shared" si="192"/>
        <v>0</v>
      </c>
      <c r="AE99" s="6">
        <f t="shared" si="192"/>
        <v>0</v>
      </c>
      <c r="AF99" s="6">
        <f t="shared" si="192"/>
        <v>0</v>
      </c>
      <c r="AG99" s="6">
        <f t="shared" si="192"/>
        <v>0</v>
      </c>
      <c r="AH99" s="6">
        <f t="shared" si="192"/>
        <v>0</v>
      </c>
      <c r="AI99" s="6">
        <f t="shared" si="192"/>
        <v>0</v>
      </c>
      <c r="AJ99" s="3">
        <f t="shared" si="152"/>
        <v>0</v>
      </c>
      <c r="AK99" s="6">
        <f t="shared" si="157"/>
        <v>0</v>
      </c>
      <c r="AL99" s="6">
        <f t="shared" si="158"/>
        <v>0</v>
      </c>
      <c r="AO99" s="7" t="s">
        <v>30</v>
      </c>
      <c r="AP99" s="6">
        <f t="shared" ref="AP99:BA99" si="193">-AP76 * AP$79</f>
        <v>0</v>
      </c>
      <c r="AQ99" s="6">
        <f t="shared" si="193"/>
        <v>0</v>
      </c>
      <c r="AR99" s="6">
        <f t="shared" si="193"/>
        <v>0</v>
      </c>
      <c r="AS99" s="6">
        <f t="shared" si="193"/>
        <v>0</v>
      </c>
      <c r="AT99" s="6">
        <f t="shared" si="193"/>
        <v>0</v>
      </c>
      <c r="AU99" s="6">
        <f t="shared" si="193"/>
        <v>0</v>
      </c>
      <c r="AV99" s="6">
        <f t="shared" si="193"/>
        <v>0</v>
      </c>
      <c r="AW99" s="6">
        <f t="shared" si="193"/>
        <v>0</v>
      </c>
      <c r="AX99" s="6">
        <f t="shared" si="193"/>
        <v>0</v>
      </c>
      <c r="AY99" s="6">
        <f t="shared" si="193"/>
        <v>0</v>
      </c>
      <c r="AZ99" s="6">
        <f t="shared" si="193"/>
        <v>0</v>
      </c>
      <c r="BA99" s="6">
        <f t="shared" si="193"/>
        <v>0</v>
      </c>
      <c r="BB99" s="3">
        <f t="shared" si="154"/>
        <v>0</v>
      </c>
      <c r="BC99" s="6">
        <f t="shared" si="160"/>
        <v>0</v>
      </c>
      <c r="BD99" s="6">
        <f t="shared" si="161"/>
        <v>0</v>
      </c>
    </row>
    <row r="100" spans="23:56" x14ac:dyDescent="0.3">
      <c r="W100" s="62" t="s">
        <v>3</v>
      </c>
      <c r="X100" s="4">
        <f>SUM(X82:X99)</f>
        <v>6.9849193096160889E-10</v>
      </c>
      <c r="Y100" s="4">
        <f t="shared" ref="Y100" si="194">SUM(Y82:Y99)</f>
        <v>1.280568540096283E-9</v>
      </c>
      <c r="Z100" s="4">
        <f t="shared" ref="Z100" si="195">SUM(Z82:Z99)</f>
        <v>1.9499566406011581E-9</v>
      </c>
      <c r="AA100" s="4">
        <f t="shared" ref="AA100" si="196">SUM(AA82:AA99)</f>
        <v>-2.3283064365386963E-9</v>
      </c>
      <c r="AB100" s="4">
        <f t="shared" ref="AB100" si="197">SUM(AB82:AB99)</f>
        <v>2.9103830456733704E-10</v>
      </c>
      <c r="AC100" s="4">
        <f t="shared" ref="AC100" si="198">SUM(AC82:AC99)</f>
        <v>-1.3096723705530167E-9</v>
      </c>
      <c r="AD100" s="4">
        <f t="shared" ref="AD100" si="199">SUM(AD82:AD99)</f>
        <v>9.3132257461547852E-10</v>
      </c>
      <c r="AE100" s="4">
        <f t="shared" ref="AE100" si="200">SUM(AE82:AE99)</f>
        <v>4.6566128730773926E-10</v>
      </c>
      <c r="AF100" s="4">
        <f t="shared" ref="AF100" si="201">SUM(AF82:AF99)</f>
        <v>2.3283064365386963E-10</v>
      </c>
      <c r="AG100" s="4">
        <f t="shared" ref="AG100" si="202">SUM(AG82:AG99)</f>
        <v>-8.149072527885437E-10</v>
      </c>
      <c r="AH100" s="4">
        <f t="shared" ref="AH100" si="203">SUM(AH82:AH99)</f>
        <v>2.3283064365386963E-10</v>
      </c>
      <c r="AI100" s="4">
        <f t="shared" ref="AI100" si="204">SUM(AI82:AI99)</f>
        <v>-9.3132257461547852E-10</v>
      </c>
      <c r="AJ100" s="1">
        <f t="shared" si="152"/>
        <v>6.9849193096160889E-10</v>
      </c>
      <c r="AK100" s="4">
        <f t="shared" si="157"/>
        <v>5.8207660913467407E-10</v>
      </c>
      <c r="AL100" s="4">
        <f t="shared" si="158"/>
        <v>1.1641532182693481E-10</v>
      </c>
      <c r="AO100" s="62" t="s">
        <v>3</v>
      </c>
      <c r="AP100" s="15">
        <f>SUM(AP82:AP99)</f>
        <v>-2.6921043172478676E-10</v>
      </c>
      <c r="AQ100" s="15">
        <f t="shared" ref="AQ100" si="205">SUM(AQ82:AQ99)</f>
        <v>-2.9103830456733704E-10</v>
      </c>
      <c r="AR100" s="15">
        <f t="shared" ref="AR100" si="206">SUM(AR82:AR99)</f>
        <v>1.7462298274040222E-10</v>
      </c>
      <c r="AS100" s="15">
        <f t="shared" ref="AS100" si="207">SUM(AS82:AS99)</f>
        <v>0</v>
      </c>
      <c r="AT100" s="15">
        <f t="shared" ref="AT100" si="208">SUM(AT82:AT99)</f>
        <v>-4.6566128730773926E-10</v>
      </c>
      <c r="AU100" s="15">
        <f t="shared" ref="AU100" si="209">SUM(AU82:AU99)</f>
        <v>1.076841726899147E-9</v>
      </c>
      <c r="AV100" s="15">
        <f t="shared" ref="AV100" si="210">SUM(AV82:AV99)</f>
        <v>-6.1118043959140778E-10</v>
      </c>
      <c r="AW100" s="15">
        <f t="shared" ref="AW100" si="211">SUM(AW82:AW99)</f>
        <v>-4.6566128730773926E-10</v>
      </c>
      <c r="AX100" s="15">
        <f t="shared" ref="AX100" si="212">SUM(AX82:AX99)</f>
        <v>-4.6566128730773926E-10</v>
      </c>
      <c r="AY100" s="15">
        <f t="shared" ref="AY100" si="213">SUM(AY82:AY99)</f>
        <v>8.7311491370201111E-10</v>
      </c>
      <c r="AZ100" s="15">
        <f t="shared" ref="AZ100" si="214">SUM(AZ82:AZ99)</f>
        <v>1.3969838619232178E-9</v>
      </c>
      <c r="BA100" s="15">
        <f t="shared" ref="BA100" si="215">SUM(BA82:BA99)</f>
        <v>3.4924596548080444E-10</v>
      </c>
      <c r="BB100" s="1">
        <f t="shared" si="154"/>
        <v>1.3023964129388332E-9</v>
      </c>
      <c r="BC100" s="4">
        <f t="shared" si="160"/>
        <v>2.255546860396862E-10</v>
      </c>
      <c r="BD100" s="4">
        <f t="shared" si="161"/>
        <v>1.076841726899147E-9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B2D7-79A7-49F8-91DD-34416CDBC902}">
  <dimension ref="A1:B21"/>
  <sheetViews>
    <sheetView workbookViewId="0">
      <selection sqref="A1:B1"/>
    </sheetView>
  </sheetViews>
  <sheetFormatPr defaultRowHeight="14.4" x14ac:dyDescent="0.3"/>
  <cols>
    <col min="1" max="1" width="57.88671875" customWidth="1"/>
    <col min="2" max="2" width="14" style="19" bestFit="1" customWidth="1"/>
  </cols>
  <sheetData>
    <row r="1" spans="1:2" x14ac:dyDescent="0.3">
      <c r="A1" s="131" t="s">
        <v>112</v>
      </c>
      <c r="B1" s="132"/>
    </row>
    <row r="2" spans="1:2" x14ac:dyDescent="0.3">
      <c r="A2" s="133" t="s">
        <v>104</v>
      </c>
      <c r="B2" s="134"/>
    </row>
    <row r="3" spans="1:2" x14ac:dyDescent="0.3">
      <c r="A3" s="135" t="s">
        <v>115</v>
      </c>
      <c r="B3" s="136"/>
    </row>
    <row r="4" spans="1:2" x14ac:dyDescent="0.3">
      <c r="A4" s="78"/>
      <c r="B4" s="79"/>
    </row>
    <row r="5" spans="1:2" x14ac:dyDescent="0.3">
      <c r="A5" s="78" t="s">
        <v>113</v>
      </c>
      <c r="B5" s="79">
        <f>Summary!Q32/1000</f>
        <v>-3757.7069632073071</v>
      </c>
    </row>
    <row r="6" spans="1:2" x14ac:dyDescent="0.3">
      <c r="A6" s="78"/>
      <c r="B6" s="79"/>
    </row>
    <row r="7" spans="1:2" x14ac:dyDescent="0.3">
      <c r="A7" s="78" t="s">
        <v>105</v>
      </c>
      <c r="B7" s="79">
        <f>Summary!Q33/1000</f>
        <v>271.29538143386964</v>
      </c>
    </row>
    <row r="8" spans="1:2" x14ac:dyDescent="0.3">
      <c r="A8" s="78"/>
      <c r="B8" s="79"/>
    </row>
    <row r="9" spans="1:2" x14ac:dyDescent="0.3">
      <c r="A9" s="78" t="s">
        <v>106</v>
      </c>
      <c r="B9" s="79">
        <f>Summary!Q34/1000</f>
        <v>1338.7751963903393</v>
      </c>
    </row>
    <row r="10" spans="1:2" x14ac:dyDescent="0.3">
      <c r="A10" s="78"/>
      <c r="B10" s="79"/>
    </row>
    <row r="11" spans="1:2" x14ac:dyDescent="0.3">
      <c r="A11" s="78" t="s">
        <v>107</v>
      </c>
      <c r="B11" s="79">
        <f>Summary!Q35/1000</f>
        <v>3045.4142607566823</v>
      </c>
    </row>
    <row r="12" spans="1:2" x14ac:dyDescent="0.3">
      <c r="A12" s="78"/>
      <c r="B12" s="79"/>
    </row>
    <row r="13" spans="1:2" x14ac:dyDescent="0.3">
      <c r="A13" s="78" t="s">
        <v>108</v>
      </c>
      <c r="B13" s="79">
        <f>Summary!Q36/1000</f>
        <v>3563.2406536528356</v>
      </c>
    </row>
    <row r="14" spans="1:2" x14ac:dyDescent="0.3">
      <c r="A14" s="78"/>
      <c r="B14" s="79"/>
    </row>
    <row r="15" spans="1:2" x14ac:dyDescent="0.3">
      <c r="A15" s="78" t="s">
        <v>109</v>
      </c>
      <c r="B15" s="79">
        <f>Summary!Q37/1000</f>
        <v>4269.7318385738181</v>
      </c>
    </row>
    <row r="16" spans="1:2" x14ac:dyDescent="0.3">
      <c r="A16" s="78"/>
      <c r="B16" s="79"/>
    </row>
    <row r="17" spans="1:2" x14ac:dyDescent="0.3">
      <c r="A17" s="78" t="s">
        <v>114</v>
      </c>
      <c r="B17" s="79">
        <f>Summary!Q38/1000</f>
        <v>-890.57732111999837</v>
      </c>
    </row>
    <row r="18" spans="1:2" x14ac:dyDescent="0.3">
      <c r="A18" s="78"/>
      <c r="B18" s="79"/>
    </row>
    <row r="19" spans="1:2" x14ac:dyDescent="0.3">
      <c r="A19" s="78" t="s">
        <v>111</v>
      </c>
      <c r="B19" s="79">
        <f>Summary!Q39/1000</f>
        <v>59.624792819999932</v>
      </c>
    </row>
    <row r="20" spans="1:2" ht="15" thickBot="1" x14ac:dyDescent="0.35">
      <c r="A20" s="78"/>
      <c r="B20" s="79"/>
    </row>
    <row r="21" spans="1:2" x14ac:dyDescent="0.3">
      <c r="A21" s="80" t="s">
        <v>110</v>
      </c>
      <c r="B21" s="81">
        <f>SUM(B5:B19)</f>
        <v>7899.7978393002395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Detail</vt:lpstr>
      <vt:lpstr>table for testimony</vt:lpstr>
      <vt:lpstr>M</vt:lpstr>
      <vt:lpstr>Summary!Print_Area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Schultz, Kaylene</cp:lastModifiedBy>
  <cp:lastPrinted>2021-07-09T22:59:27Z</cp:lastPrinted>
  <dcterms:created xsi:type="dcterms:W3CDTF">2021-07-09T15:18:32Z</dcterms:created>
  <dcterms:modified xsi:type="dcterms:W3CDTF">2021-07-29T16:33:28Z</dcterms:modified>
</cp:coreProperties>
</file>